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12780" activeTab="0"/>
  </bookViews>
  <sheets>
    <sheet name="1. melléklet összevont" sheetId="1" r:id="rId1"/>
    <sheet name="1.2.sz.mell  " sheetId="2" r:id="rId2"/>
    <sheet name="1.3.sz.mell  " sheetId="3" r:id="rId3"/>
    <sheet name="1.4.sz.m.beruházás,felújítás" sheetId="4" r:id="rId4"/>
    <sheet name="2. melléklet önkormányzat" sheetId="5" r:id="rId5"/>
    <sheet name="1. tájékoztató t." sheetId="6" r:id="rId6"/>
    <sheet name="Munka6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<sst xmlns="http://schemas.openxmlformats.org/spreadsheetml/2006/main" count="597" uniqueCount="322">
  <si>
    <t>Ezer forintban</t>
  </si>
  <si>
    <t>Sor-
szám</t>
  </si>
  <si>
    <t>Bevételi jogcím</t>
  </si>
  <si>
    <t>1.</t>
  </si>
  <si>
    <t>2.</t>
  </si>
  <si>
    <t>3.</t>
  </si>
  <si>
    <t>5.</t>
  </si>
  <si>
    <t>Készletértékesítés ellenértéke</t>
  </si>
  <si>
    <t>Szolgáltatások ellenértéke</t>
  </si>
  <si>
    <t>Tulajdonosi bevételek</t>
  </si>
  <si>
    <t>Kamatbevételek</t>
  </si>
  <si>
    <t>6.</t>
  </si>
  <si>
    <t>8.</t>
  </si>
  <si>
    <t>9.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</si>
  <si>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</si>
  <si>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</si>
  <si>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</si>
  <si>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</si>
  <si>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</si>
  <si>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</si>
  <si>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Beruházások</t>
  </si>
  <si>
    <t>Felújítások</t>
  </si>
  <si>
    <t>Egyéb felhalmozási kiadások</t>
  </si>
  <si>
    <t>4.</t>
  </si>
  <si>
    <t>7.</t>
  </si>
  <si>
    <t>Államháztartáson belüli megelőlegezések visszafizetése</t>
  </si>
  <si>
    <t>10.</t>
  </si>
  <si>
    <t>I. Működési célú bevételek és kiadások mérlege
(Önkormányzati szinten)</t>
  </si>
  <si>
    <t>Bevételek</t>
  </si>
  <si>
    <t>Kiadások</t>
  </si>
  <si>
    <t>Megnevezés</t>
  </si>
  <si>
    <t>Személyi juttatások</t>
  </si>
  <si>
    <t xml:space="preserve">Dologi kiadások </t>
  </si>
  <si>
    <t>Közhatalmi bevételek</t>
  </si>
  <si>
    <t>Tartalékok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</si>
  <si>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</si>
  <si>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</si>
  <si>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</si>
  <si>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</si>
  <si>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</si>
  <si>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</si>
  <si>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</si>
  <si>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</si>
  <si>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</si>
  <si>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</si>
  <si>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</si>
  <si>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</si>
  <si>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</si>
  <si>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</si>
  <si>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</si>
  <si>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</si>
  <si>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</si>
  <si>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</si>
  <si>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</si>
  <si>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</si>
  <si>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bevételek</t>
  </si>
  <si>
    <t>Költségvetési maradvány igénybevétele</t>
  </si>
  <si>
    <t>26.</t>
  </si>
  <si>
    <t>BEVÉTEL ÖSSZESEN (12+25)</t>
  </si>
  <si>
    <t>KIADÁSOK ÖSSZESEN (12+25)</t>
  </si>
  <si>
    <t>27.</t>
  </si>
  <si>
    <t>Beruházás  megnevezése</t>
  </si>
  <si>
    <t>Teljes költség</t>
  </si>
  <si>
    <t>Kivitelezés kezdési és befejezési éve</t>
  </si>
  <si>
    <t>6=(2-4-5)</t>
  </si>
  <si>
    <t>ÖSSZESEN:</t>
  </si>
  <si>
    <t>III.</t>
  </si>
  <si>
    <t>Működési bevételek</t>
  </si>
  <si>
    <t>Finanszírozási bevételek</t>
  </si>
  <si>
    <t>Beruházási és felújítási kiadások előirányzata célonként</t>
  </si>
  <si>
    <t>Beruházás összesen:</t>
  </si>
  <si>
    <t>Felújítás megnevezése</t>
  </si>
  <si>
    <t>Felújítás összesen:</t>
  </si>
  <si>
    <t>Szennyvíz-tisztító telep és csatornahálózat</t>
  </si>
  <si>
    <t>Vízvezeték hálózat</t>
  </si>
  <si>
    <t>B111</t>
  </si>
  <si>
    <t>Helyi önkorm.működésének ált.támogatása</t>
  </si>
  <si>
    <t>B112</t>
  </si>
  <si>
    <t>Telep.önkorm.köznevelési felad.támogatás</t>
  </si>
  <si>
    <t>B113</t>
  </si>
  <si>
    <t>Telep.önk.szoc.és gyermekjól.étk.fel.tám</t>
  </si>
  <si>
    <t>B114</t>
  </si>
  <si>
    <t>Telep.önkorm.kulturális felad.támogatása</t>
  </si>
  <si>
    <t>B115</t>
  </si>
  <si>
    <t>Működési célú központosított előirányzat</t>
  </si>
  <si>
    <t>B116</t>
  </si>
  <si>
    <t>Helyi önkorm.kiegészítő támogatásai</t>
  </si>
  <si>
    <t>B11</t>
  </si>
  <si>
    <t>B16/5</t>
  </si>
  <si>
    <t>B16</t>
  </si>
  <si>
    <t>Egyéb műk.c.támogatások bev.ÁH belülről</t>
  </si>
  <si>
    <t>B1</t>
  </si>
  <si>
    <t>B2</t>
  </si>
  <si>
    <t>Állandó jell.végz.tevék.ut.iparűzési adó</t>
  </si>
  <si>
    <t>Helyi önkorm.megillető belf.gépjárműadó</t>
  </si>
  <si>
    <t xml:space="preserve">B35 </t>
  </si>
  <si>
    <t>Termékek és szolgáltatások adói</t>
  </si>
  <si>
    <t>B3</t>
  </si>
  <si>
    <t xml:space="preserve">B402 </t>
  </si>
  <si>
    <t xml:space="preserve">B403 </t>
  </si>
  <si>
    <t>Közvetített szolgáltatások ellenértéke</t>
  </si>
  <si>
    <t>B404</t>
  </si>
  <si>
    <t>Intézményi ellátási díjak</t>
  </si>
  <si>
    <t>B406</t>
  </si>
  <si>
    <t>Kiszámlázott ÁFA</t>
  </si>
  <si>
    <t>B407</t>
  </si>
  <si>
    <t>Általános forgalmi adó(ÁFA) visszatérít.</t>
  </si>
  <si>
    <t>Egyéb működési bevétel</t>
  </si>
  <si>
    <t>B4</t>
  </si>
  <si>
    <t>B5</t>
  </si>
  <si>
    <t>B6</t>
  </si>
  <si>
    <t>Működési c.átvett peszk. ÁH kívülről</t>
  </si>
  <si>
    <t>B7</t>
  </si>
  <si>
    <t>Felhalm.c. átvett peszk.ÁH kívülről</t>
  </si>
  <si>
    <t>B1-7</t>
  </si>
  <si>
    <t>Költségvetési bevételek</t>
  </si>
  <si>
    <t>B8131</t>
  </si>
  <si>
    <t>Előző évi kv-i maradvány igénybevétele</t>
  </si>
  <si>
    <t xml:space="preserve">B8 </t>
  </si>
  <si>
    <t>B</t>
  </si>
  <si>
    <t xml:space="preserve">I. </t>
  </si>
  <si>
    <t>1.1</t>
  </si>
  <si>
    <t>Önkormányzat működési támogatásai</t>
  </si>
  <si>
    <t>1.1.1</t>
  </si>
  <si>
    <t>1.1.2</t>
  </si>
  <si>
    <t>1.1.3</t>
  </si>
  <si>
    <t>1.1.4</t>
  </si>
  <si>
    <t>1.1.5</t>
  </si>
  <si>
    <t>1.1.6</t>
  </si>
  <si>
    <t>Működési célú támogatások ÁH-n belülről</t>
  </si>
  <si>
    <t>Madocsa Község Önkormányzatának</t>
  </si>
  <si>
    <t>1.2</t>
  </si>
  <si>
    <t>1.2.1</t>
  </si>
  <si>
    <t>B16/4</t>
  </si>
  <si>
    <t>1.2.2</t>
  </si>
  <si>
    <t>Elkülönített állami pénzalap</t>
  </si>
  <si>
    <t>Társadalombiztosítás pénzügyi alapjai</t>
  </si>
  <si>
    <t>B34</t>
  </si>
  <si>
    <t>B36</t>
  </si>
  <si>
    <t>2.2</t>
  </si>
  <si>
    <t xml:space="preserve">2.1 </t>
  </si>
  <si>
    <t>2.3</t>
  </si>
  <si>
    <t>B401</t>
  </si>
  <si>
    <t>B405</t>
  </si>
  <si>
    <t>B408</t>
  </si>
  <si>
    <t>B411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</si>
  <si>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</si>
  <si>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</si>
  <si>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</si>
  <si>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</si>
  <si>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</si>
  <si>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</si>
  <si>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</si>
  <si>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</si>
  <si>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</si>
  <si>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II.</t>
  </si>
  <si>
    <t>II.1</t>
  </si>
  <si>
    <t>II.2</t>
  </si>
  <si>
    <t>II.3</t>
  </si>
  <si>
    <t>Felhalmozási célú támogatás ÁH belülről</t>
  </si>
  <si>
    <t>B351</t>
  </si>
  <si>
    <t>B354</t>
  </si>
  <si>
    <t>Vagyoni típúsú adók (magánszemélyek komm.adója)</t>
  </si>
  <si>
    <t>Egyéb közhatalmi bevételek (helyi adópótlék, adóbírság)</t>
  </si>
  <si>
    <t>2.2.1</t>
  </si>
  <si>
    <t>2.2.2</t>
  </si>
  <si>
    <t>III.1</t>
  </si>
  <si>
    <t>BEVÉTELEK ÖSSZESEN</t>
  </si>
  <si>
    <t>K1</t>
  </si>
  <si>
    <t>K2</t>
  </si>
  <si>
    <t>I.1</t>
  </si>
  <si>
    <t>I.2</t>
  </si>
  <si>
    <t>I.3</t>
  </si>
  <si>
    <t>I.4</t>
  </si>
  <si>
    <t>I.5</t>
  </si>
  <si>
    <t>Egyéb működési célú támogatások ÁH-n belülre</t>
  </si>
  <si>
    <t>Egyéb működési célú támogatások ÁH-n kívülre</t>
  </si>
  <si>
    <t>Visszatérítendő támogatások, kölcsönök nyújtása ÁH-n kívülre</t>
  </si>
  <si>
    <t>K3</t>
  </si>
  <si>
    <t>K4</t>
  </si>
  <si>
    <t>K5</t>
  </si>
  <si>
    <t>K506</t>
  </si>
  <si>
    <t>K508</t>
  </si>
  <si>
    <t>K512</t>
  </si>
  <si>
    <t>K513</t>
  </si>
  <si>
    <t>5.1</t>
  </si>
  <si>
    <t>5.2</t>
  </si>
  <si>
    <t>5.3</t>
  </si>
  <si>
    <t>5.4</t>
  </si>
  <si>
    <t>K6</t>
  </si>
  <si>
    <t>K7</t>
  </si>
  <si>
    <t>K8</t>
  </si>
  <si>
    <t>Költségvetési kiadások</t>
  </si>
  <si>
    <t>Finanszirozási kiadások</t>
  </si>
  <si>
    <t>K91</t>
  </si>
  <si>
    <t>Belföldi finanszírozás kiadásai</t>
  </si>
  <si>
    <t>K9</t>
  </si>
  <si>
    <t xml:space="preserve">Hitel-kölcsöntörlesztés ÁH-n kívülre </t>
  </si>
  <si>
    <t>K911</t>
  </si>
  <si>
    <t>1.3</t>
  </si>
  <si>
    <t>1.4</t>
  </si>
  <si>
    <t>Belföldi értékpapírok kiadásai</t>
  </si>
  <si>
    <t>K912</t>
  </si>
  <si>
    <t>K914</t>
  </si>
  <si>
    <t>Központi, irányítószervi támogatás folyósítása</t>
  </si>
  <si>
    <t>K915</t>
  </si>
  <si>
    <t>KIADÁSOK ÖSSZESEN</t>
  </si>
  <si>
    <t>Működési  kiadások</t>
  </si>
  <si>
    <t>Felhalmozási kiadások</t>
  </si>
  <si>
    <t>Rovat/tétel</t>
  </si>
  <si>
    <t>Közhatalmi bevételek (B3)</t>
  </si>
  <si>
    <t xml:space="preserve">Költségvetési bevételek összesen </t>
  </si>
  <si>
    <t>Előző évi pénzmaradvány igénybevétel</t>
  </si>
  <si>
    <t>BEVÉTEL ÖSSZESEN</t>
  </si>
  <si>
    <t>Felhalmozási bevételek (B5)</t>
  </si>
  <si>
    <t>Működési bevételből (B4) a tulajdonosi bevétel</t>
  </si>
  <si>
    <t>Hiány belső finanszírozás bevételei</t>
  </si>
  <si>
    <t>Költségvetési bevételek összesen</t>
  </si>
  <si>
    <t>Gép beszerzés (önkormányzati utak kezeléséhez)</t>
  </si>
  <si>
    <t>Kerti gépek beszerzése</t>
  </si>
  <si>
    <t>2018. évi költségvetésének pénzügyi  mérlege</t>
  </si>
  <si>
    <t>2018. évi előirányzat</t>
  </si>
  <si>
    <t>2018. évi költségvetésének összevont pénzügyi  mérlege</t>
  </si>
  <si>
    <t>Mobil lelátó önerő (Sportpálya)</t>
  </si>
  <si>
    <t>Kisértékű eszköz beszerzés (szükség esetén)</t>
  </si>
  <si>
    <t>2018</t>
  </si>
  <si>
    <t>Ifjúsági ház kialakítás</t>
  </si>
  <si>
    <t>Sportcsarnok felújítás</t>
  </si>
  <si>
    <t>Bölcskei úti buszmegálló környéke</t>
  </si>
  <si>
    <t>Tervkészítés (sportcsarnok és Templom tér 7.)</t>
  </si>
  <si>
    <t>Községháza felújítás (önerő)</t>
  </si>
  <si>
    <t>2018.év utáni szükséglet</t>
  </si>
  <si>
    <t>2018. mód. ei.</t>
  </si>
  <si>
    <t>2018. évi eredeti ei.</t>
  </si>
  <si>
    <t>Módosítás</t>
  </si>
  <si>
    <t>Módosí-tás</t>
  </si>
  <si>
    <t>Műk.célú támogatások ÁH-n belülről (B1)</t>
  </si>
  <si>
    <t>Műk.bevételek (B4) (tulajdonosi bevételek nélkül)</t>
  </si>
  <si>
    <t xml:space="preserve">Működési célú finanszírozási bev.összesen </t>
  </si>
  <si>
    <t>Munkaadókat terh.jár. és szoc.hozzájár.adó</t>
  </si>
  <si>
    <t>Költségvetési kiadások össz.(1.+...+12.)</t>
  </si>
  <si>
    <t>ÁH-n belüli megelőlegezések visszafizetése</t>
  </si>
  <si>
    <t>Központi, irányítószervi tám.folyósítása</t>
  </si>
  <si>
    <t>Műk.célú finansz.kiadások összesen</t>
  </si>
  <si>
    <t xml:space="preserve"> Ezer forintban</t>
  </si>
  <si>
    <t>Felhalmozási célú támogatások ÁH-n belülről (B2)</t>
  </si>
  <si>
    <t>Felhalmozási célú átvett pénzeszk.  ÁH kívülről (B7)</t>
  </si>
  <si>
    <t>Felhalmozási célú finanszírozási bev.össz. (13.+19.)</t>
  </si>
  <si>
    <t>Költségvetési kiadások összesen</t>
  </si>
  <si>
    <t>Felhalmozási célú finanszírozási kiad.össz.
(13.+...+24.)</t>
  </si>
  <si>
    <t>Ifjúsági ház kerítés</t>
  </si>
  <si>
    <t>Ifjúsági ház berendezés</t>
  </si>
  <si>
    <t>Sportcsarnok parkoló</t>
  </si>
  <si>
    <t>Kossuth Lajos utca felújítás</t>
  </si>
  <si>
    <t>Fogorvosi rendelő és lakás felújítás</t>
  </si>
  <si>
    <t>Bölcsőde kialakítás (terv)</t>
  </si>
  <si>
    <t>Rovat/ tétel</t>
  </si>
  <si>
    <t>Munkaadókat terhelő járulékok és szoc.hozzájárulási adó</t>
  </si>
  <si>
    <t>2018. évi  dologi kiadások  részletezése</t>
  </si>
  <si>
    <t>Rovat</t>
  </si>
  <si>
    <t xml:space="preserve">Megnevezés </t>
  </si>
  <si>
    <t>Önkormányzat</t>
  </si>
  <si>
    <t>Alapszolgáltatlási Központ</t>
  </si>
  <si>
    <t>Kölyökkuckó óvoda</t>
  </si>
  <si>
    <t>Összesen</t>
  </si>
  <si>
    <t>eredeti ei.</t>
  </si>
  <si>
    <t>módosított ei.</t>
  </si>
  <si>
    <t>K311</t>
  </si>
  <si>
    <t>Szakmai anyagok beszerzése</t>
  </si>
  <si>
    <t>K312</t>
  </si>
  <si>
    <t>Üzemeltetési anyagok beszerzése</t>
  </si>
  <si>
    <t>K313</t>
  </si>
  <si>
    <t>Árubeszerzés</t>
  </si>
  <si>
    <t>K31</t>
  </si>
  <si>
    <t xml:space="preserve"> Készletbeszerzés</t>
  </si>
  <si>
    <t>K321</t>
  </si>
  <si>
    <t>Informatikai szolgáltatások igénybevétele</t>
  </si>
  <si>
    <t>K322</t>
  </si>
  <si>
    <t>Egyéb kommunikációs szolgáltatások</t>
  </si>
  <si>
    <t>K32</t>
  </si>
  <si>
    <t>Kommunikációs szolgáltatások</t>
  </si>
  <si>
    <t>K331</t>
  </si>
  <si>
    <t>Közüzemi díjak</t>
  </si>
  <si>
    <t>K332</t>
  </si>
  <si>
    <t>Vásárolt élelmezés</t>
  </si>
  <si>
    <t>K333</t>
  </si>
  <si>
    <t>Bérleti és lízing díjak</t>
  </si>
  <si>
    <t>K334</t>
  </si>
  <si>
    <t>Karbantartási, kisjavítási szolgáltatások</t>
  </si>
  <si>
    <t>K335</t>
  </si>
  <si>
    <t>Közvetített szolgáltatások</t>
  </si>
  <si>
    <t>K336</t>
  </si>
  <si>
    <t>Szakmai tevékenységet segítő szolgáltatások</t>
  </si>
  <si>
    <t>K337</t>
  </si>
  <si>
    <t xml:space="preserve">Egyéb szolgáltatások </t>
  </si>
  <si>
    <t>K33</t>
  </si>
  <si>
    <t>Szolgáltatási kiadások</t>
  </si>
  <si>
    <t>K341</t>
  </si>
  <si>
    <t>Kiküldetések kiadásai</t>
  </si>
  <si>
    <t>K342</t>
  </si>
  <si>
    <t>Reklám- és propagandakiadások</t>
  </si>
  <si>
    <t>K34</t>
  </si>
  <si>
    <t>Kiküldetések, reklám- és propagandakiad.</t>
  </si>
  <si>
    <t>K351</t>
  </si>
  <si>
    <t>Működési célú előzetesen felszámított ÁFA</t>
  </si>
  <si>
    <t>K352</t>
  </si>
  <si>
    <t>Fizetendő általános forgalmi adó</t>
  </si>
  <si>
    <t>K353</t>
  </si>
  <si>
    <t>Kamatkiadások</t>
  </si>
  <si>
    <t>K355</t>
  </si>
  <si>
    <t>Egyéb dologi kiadások</t>
  </si>
  <si>
    <t>K35</t>
  </si>
  <si>
    <t>Különféle bef.és egyéb dologi kiadások</t>
  </si>
  <si>
    <t>módosí-tás</t>
  </si>
  <si>
    <t>Dologi kiadások összesen</t>
  </si>
  <si>
    <t>módosítás</t>
  </si>
  <si>
    <t>1. tájékoztató tábla a 11/2018 (X.1.) önkormányzati rendelethez</t>
  </si>
  <si>
    <t>1. melléklet a 11/2018 (X.1.)önkormányzati rendelethez</t>
  </si>
  <si>
    <t xml:space="preserve">1.2. melléklet a 11/2018 (X.1.) önkormányzati rendelethez    </t>
  </si>
  <si>
    <t>1.3. melléklet a 11/2018 (X.1.) önkormányzati rendelethez</t>
  </si>
  <si>
    <t>1.4. melléklet a 11/2018 (X.1.) önkormányzati rendelethez</t>
  </si>
  <si>
    <t>2. melléklet a 11/2018 (X.1.)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</si>
</sst>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_ ;\-#,##0\ 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0"/>
    </font>
    <font>
      <i/>
      <sz val="8"/>
      <name val="Times New Roman CE"/>
      <family val="0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4"/>
      <color indexed="10"/>
      <name val="Times New Roman CE"/>
      <family val="0"/>
    </font>
    <font>
      <sz val="9"/>
      <name val="Times New Roman CE"/>
      <family val="1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2"/>
      <name val="Times New Roman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Horizontal">
        <bgColor indexed="13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18" fillId="7" borderId="0" applyNumberFormat="0" applyBorder="0" applyAlignment="0" applyProtection="0"/>
    <xf numFmtId="0" fontId="3" fillId="11" borderId="1" applyNumberFormat="0" applyAlignment="0" applyProtection="0"/>
    <xf numFmtId="0" fontId="20" fillId="10" borderId="1" applyNumberFormat="0" applyAlignment="0" applyProtection="0"/>
    <xf numFmtId="0" fontId="8" fillId="23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4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" fillId="2" borderId="1" applyNumberFormat="0" applyAlignment="0" applyProtection="0"/>
    <xf numFmtId="0" fontId="0" fillId="4" borderId="9" applyNumberFormat="0" applyFont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0" applyNumberFormat="0" applyAlignment="0" applyProtection="0"/>
    <xf numFmtId="0" fontId="15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4" borderId="9" applyNumberFormat="0" applyFont="0" applyAlignment="0" applyProtection="0"/>
    <xf numFmtId="0" fontId="13" fillId="10" borderId="10" applyNumberFormat="0" applyAlignment="0" applyProtection="0"/>
    <xf numFmtId="0" fontId="17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11" borderId="0" applyNumberFormat="0" applyBorder="0" applyAlignment="0" applyProtection="0"/>
    <xf numFmtId="0" fontId="20" fillId="25" borderId="1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9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6" fillId="0" borderId="0" xfId="100" applyFill="1" applyProtection="1">
      <alignment/>
      <protection/>
    </xf>
    <xf numFmtId="0" fontId="21" fillId="0" borderId="0" xfId="100" applyFont="1" applyFill="1" applyProtection="1">
      <alignment/>
      <protection/>
    </xf>
    <xf numFmtId="0" fontId="0" fillId="0" borderId="0" xfId="100" applyFont="1" applyFill="1" applyProtection="1">
      <alignment/>
      <protection/>
    </xf>
    <xf numFmtId="0" fontId="16" fillId="0" borderId="0" xfId="100" applyFill="1" applyAlignment="1" applyProtection="1">
      <alignment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2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right" vertical="center"/>
      <protection/>
    </xf>
    <xf numFmtId="164" fontId="28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13" xfId="0" applyNumberFormat="1" applyFont="1" applyFill="1" applyBorder="1" applyAlignment="1" applyProtection="1">
      <alignment vertical="center" wrapText="1"/>
      <protection locked="0"/>
    </xf>
    <xf numFmtId="49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00" applyFont="1" applyFill="1" applyProtection="1">
      <alignment/>
      <protection/>
    </xf>
    <xf numFmtId="164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99" applyNumberFormat="1" applyAlignment="1">
      <alignment vertical="center" wrapText="1"/>
      <protection/>
    </xf>
    <xf numFmtId="164" fontId="0" fillId="0" borderId="0" xfId="99" applyNumberFormat="1" applyAlignment="1">
      <alignment horizontal="center" vertical="center" wrapText="1"/>
      <protection/>
    </xf>
    <xf numFmtId="164" fontId="23" fillId="0" borderId="0" xfId="99" applyNumberFormat="1" applyFont="1" applyAlignment="1" applyProtection="1">
      <alignment horizontal="right" wrapText="1"/>
      <protection/>
    </xf>
    <xf numFmtId="164" fontId="28" fillId="0" borderId="0" xfId="99" applyNumberFormat="1" applyFont="1" applyAlignment="1">
      <alignment horizontal="center" vertical="center" wrapText="1"/>
      <protection/>
    </xf>
    <xf numFmtId="164" fontId="0" fillId="0" borderId="0" xfId="99" applyNumberFormat="1" applyAlignment="1" applyProtection="1">
      <alignment vertical="center" wrapText="1"/>
      <protection/>
    </xf>
    <xf numFmtId="164" fontId="30" fillId="0" borderId="13" xfId="99" applyNumberFormat="1" applyFont="1" applyBorder="1" applyAlignment="1" applyProtection="1">
      <alignment vertical="center" wrapText="1"/>
      <protection locked="0"/>
    </xf>
    <xf numFmtId="1" fontId="30" fillId="0" borderId="13" xfId="99" applyNumberFormat="1" applyFont="1" applyBorder="1" applyAlignment="1" applyProtection="1">
      <alignment horizontal="center" vertical="center" wrapText="1"/>
      <protection locked="0"/>
    </xf>
    <xf numFmtId="164" fontId="24" fillId="0" borderId="13" xfId="99" applyNumberFormat="1" applyFont="1" applyBorder="1" applyAlignment="1" applyProtection="1">
      <alignment vertical="center" wrapText="1"/>
      <protection locked="0"/>
    </xf>
    <xf numFmtId="164" fontId="28" fillId="0" borderId="0" xfId="99" applyNumberFormat="1" applyFont="1" applyAlignment="1">
      <alignment vertical="center" wrapText="1"/>
      <protection/>
    </xf>
    <xf numFmtId="0" fontId="27" fillId="0" borderId="0" xfId="100" applyFont="1" applyFill="1" applyProtection="1">
      <alignment/>
      <protection/>
    </xf>
    <xf numFmtId="0" fontId="37" fillId="0" borderId="13" xfId="100" applyFont="1" applyFill="1" applyBorder="1" applyProtection="1">
      <alignment/>
      <protection/>
    </xf>
    <xf numFmtId="0" fontId="39" fillId="0" borderId="13" xfId="100" applyFont="1" applyFill="1" applyBorder="1" applyAlignment="1" applyProtection="1">
      <alignment horizontal="center" vertical="center" wrapText="1"/>
      <protection/>
    </xf>
    <xf numFmtId="0" fontId="39" fillId="0" borderId="13" xfId="100" applyFont="1" applyFill="1" applyBorder="1" applyAlignment="1" applyProtection="1">
      <alignment horizontal="left" vertical="top" wrapText="1"/>
      <protection/>
    </xf>
    <xf numFmtId="0" fontId="42" fillId="0" borderId="13" xfId="100" applyFont="1" applyFill="1" applyBorder="1" applyAlignment="1" applyProtection="1">
      <alignment horizontal="center" vertical="center" wrapText="1"/>
      <protection/>
    </xf>
    <xf numFmtId="0" fontId="42" fillId="0" borderId="13" xfId="100" applyFont="1" applyFill="1" applyBorder="1" applyAlignment="1" applyProtection="1">
      <alignment horizontal="left" vertical="top" wrapText="1"/>
      <protection/>
    </xf>
    <xf numFmtId="0" fontId="38" fillId="0" borderId="13" xfId="0" applyFont="1" applyBorder="1" applyAlignment="1">
      <alignment/>
    </xf>
    <xf numFmtId="0" fontId="39" fillId="0" borderId="13" xfId="0" applyFont="1" applyBorder="1" applyAlignment="1">
      <alignment/>
    </xf>
    <xf numFmtId="0" fontId="42" fillId="0" borderId="13" xfId="0" applyFont="1" applyBorder="1" applyAlignment="1">
      <alignment/>
    </xf>
    <xf numFmtId="49" fontId="42" fillId="0" borderId="13" xfId="0" applyNumberFormat="1" applyFont="1" applyBorder="1" applyAlignment="1">
      <alignment horizontal="center"/>
    </xf>
    <xf numFmtId="0" fontId="43" fillId="0" borderId="0" xfId="100" applyFont="1" applyFill="1" applyProtection="1">
      <alignment/>
      <protection/>
    </xf>
    <xf numFmtId="0" fontId="44" fillId="0" borderId="13" xfId="100" applyFont="1" applyFill="1" applyBorder="1" applyAlignment="1" applyProtection="1">
      <alignment vertical="center" wrapText="1"/>
      <protection/>
    </xf>
    <xf numFmtId="0" fontId="37" fillId="0" borderId="13" xfId="100" applyFont="1" applyFill="1" applyBorder="1" applyAlignment="1" applyProtection="1">
      <alignment vertical="center" wrapText="1"/>
      <protection/>
    </xf>
    <xf numFmtId="0" fontId="37" fillId="0" borderId="13" xfId="100" applyFont="1" applyFill="1" applyBorder="1" applyAlignment="1" applyProtection="1">
      <alignment horizontal="left" vertical="center"/>
      <protection/>
    </xf>
    <xf numFmtId="0" fontId="39" fillId="0" borderId="13" xfId="100" applyFont="1" applyFill="1" applyBorder="1" applyAlignment="1" applyProtection="1">
      <alignment vertical="center" wrapText="1"/>
      <protection/>
    </xf>
    <xf numFmtId="0" fontId="39" fillId="0" borderId="13" xfId="100" applyFont="1" applyFill="1" applyBorder="1" applyAlignment="1" applyProtection="1">
      <alignment horizontal="left" vertical="center" wrapText="1" indent="1"/>
      <protection/>
    </xf>
    <xf numFmtId="0" fontId="42" fillId="0" borderId="13" xfId="100" applyFont="1" applyFill="1" applyBorder="1" applyAlignment="1" applyProtection="1">
      <alignment horizontal="left" vertical="center" wrapText="1" indent="1"/>
      <protection/>
    </xf>
    <xf numFmtId="0" fontId="42" fillId="0" borderId="13" xfId="100" applyFont="1" applyFill="1" applyBorder="1" applyAlignment="1" applyProtection="1">
      <alignment vertical="center" wrapText="1"/>
      <protection/>
    </xf>
    <xf numFmtId="0" fontId="42" fillId="0" borderId="13" xfId="100" applyFont="1" applyFill="1" applyBorder="1" applyAlignment="1" applyProtection="1">
      <alignment horizontal="left" vertical="center" wrapText="1"/>
      <protection/>
    </xf>
    <xf numFmtId="0" fontId="44" fillId="0" borderId="13" xfId="100" applyFont="1" applyFill="1" applyBorder="1" applyAlignment="1" applyProtection="1">
      <alignment horizontal="left" vertical="center" wrapText="1" indent="1"/>
      <protection/>
    </xf>
    <xf numFmtId="49" fontId="37" fillId="0" borderId="13" xfId="100" applyNumberFormat="1" applyFont="1" applyFill="1" applyBorder="1" applyAlignment="1" applyProtection="1">
      <alignment horizontal="left" vertical="center" wrapText="1" indent="1"/>
      <protection/>
    </xf>
    <xf numFmtId="0" fontId="37" fillId="0" borderId="13" xfId="0" applyFont="1" applyBorder="1" applyAlignment="1" applyProtection="1">
      <alignment horizontal="left" vertical="center" wrapText="1" indent="1"/>
      <protection/>
    </xf>
    <xf numFmtId="0" fontId="37" fillId="0" borderId="13" xfId="100" applyFont="1" applyFill="1" applyBorder="1" applyAlignment="1" applyProtection="1">
      <alignment horizontal="left" vertical="center" wrapText="1" indent="1"/>
      <protection/>
    </xf>
    <xf numFmtId="0" fontId="39" fillId="0" borderId="13" xfId="0" applyFont="1" applyBorder="1" applyAlignment="1" applyProtection="1">
      <alignment horizontal="left" vertical="center" wrapText="1" indent="1"/>
      <protection/>
    </xf>
    <xf numFmtId="0" fontId="30" fillId="0" borderId="0" xfId="100" applyFont="1" applyFill="1" applyProtection="1">
      <alignment/>
      <protection/>
    </xf>
    <xf numFmtId="0" fontId="37" fillId="0" borderId="13" xfId="100" applyFont="1" applyFill="1" applyBorder="1" applyAlignment="1" applyProtection="1">
      <alignment horizontal="center" vertical="center" wrapText="1"/>
      <protection/>
    </xf>
    <xf numFmtId="0" fontId="38" fillId="0" borderId="0" xfId="100" applyFont="1" applyFill="1" applyProtection="1">
      <alignment/>
      <protection/>
    </xf>
    <xf numFmtId="0" fontId="38" fillId="0" borderId="0" xfId="100" applyFont="1" applyFill="1" applyAlignment="1" applyProtection="1">
      <alignment horizontal="center"/>
      <protection/>
    </xf>
    <xf numFmtId="164" fontId="42" fillId="0" borderId="13" xfId="100" applyNumberFormat="1" applyFont="1" applyFill="1" applyBorder="1" applyAlignment="1" applyProtection="1">
      <alignment vertical="center" wrapText="1"/>
      <protection/>
    </xf>
    <xf numFmtId="164" fontId="41" fillId="0" borderId="13" xfId="100" applyNumberFormat="1" applyFont="1" applyFill="1" applyBorder="1" applyAlignment="1" applyProtection="1">
      <alignment vertical="center" wrapText="1"/>
      <protection locked="0"/>
    </xf>
    <xf numFmtId="164" fontId="40" fillId="0" borderId="13" xfId="100" applyNumberFormat="1" applyFont="1" applyFill="1" applyBorder="1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0" fontId="37" fillId="0" borderId="13" xfId="0" applyFont="1" applyBorder="1" applyAlignment="1" applyProtection="1">
      <alignment vertical="center" wrapText="1"/>
      <protection/>
    </xf>
    <xf numFmtId="164" fontId="42" fillId="0" borderId="13" xfId="0" applyNumberFormat="1" applyFont="1" applyBorder="1" applyAlignment="1" applyProtection="1" quotePrefix="1">
      <alignment vertical="center" wrapText="1"/>
      <protection/>
    </xf>
    <xf numFmtId="164" fontId="40" fillId="0" borderId="13" xfId="0" applyNumberFormat="1" applyFont="1" applyBorder="1" applyAlignment="1" applyProtection="1" quotePrefix="1">
      <alignment vertical="center" wrapText="1"/>
      <protection/>
    </xf>
    <xf numFmtId="0" fontId="37" fillId="0" borderId="0" xfId="100" applyFont="1" applyFill="1" applyAlignment="1" applyProtection="1">
      <alignment horizontal="right"/>
      <protection/>
    </xf>
    <xf numFmtId="0" fontId="37" fillId="0" borderId="0" xfId="100" applyFont="1" applyFill="1" applyProtection="1">
      <alignment/>
      <protection/>
    </xf>
    <xf numFmtId="164" fontId="45" fillId="0" borderId="0" xfId="100" applyNumberFormat="1" applyFont="1" applyFill="1" applyBorder="1" applyAlignment="1" applyProtection="1">
      <alignment horizontal="left" vertical="center"/>
      <protection/>
    </xf>
    <xf numFmtId="164" fontId="45" fillId="0" borderId="0" xfId="100" applyNumberFormat="1" applyFont="1" applyFill="1" applyBorder="1" applyAlignment="1" applyProtection="1">
      <alignment horizontal="left"/>
      <protection/>
    </xf>
    <xf numFmtId="49" fontId="37" fillId="0" borderId="13" xfId="100" applyNumberFormat="1" applyFont="1" applyFill="1" applyBorder="1" applyAlignment="1" applyProtection="1">
      <alignment horizontal="right" vertical="center" wrapText="1" indent="1"/>
      <protection/>
    </xf>
    <xf numFmtId="0" fontId="37" fillId="0" borderId="13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45" fillId="0" borderId="13" xfId="0" applyFont="1" applyBorder="1" applyAlignment="1">
      <alignment/>
    </xf>
    <xf numFmtId="49" fontId="44" fillId="0" borderId="13" xfId="0" applyNumberFormat="1" applyFont="1" applyBorder="1" applyAlignment="1">
      <alignment horizontal="center"/>
    </xf>
    <xf numFmtId="0" fontId="44" fillId="0" borderId="13" xfId="0" applyFont="1" applyBorder="1" applyAlignment="1">
      <alignment/>
    </xf>
    <xf numFmtId="49" fontId="37" fillId="0" borderId="13" xfId="0" applyNumberFormat="1" applyFont="1" applyBorder="1" applyAlignment="1">
      <alignment horizontal="right"/>
    </xf>
    <xf numFmtId="49" fontId="37" fillId="0" borderId="13" xfId="0" applyNumberFormat="1" applyFont="1" applyBorder="1" applyAlignment="1">
      <alignment/>
    </xf>
    <xf numFmtId="49" fontId="45" fillId="0" borderId="13" xfId="0" applyNumberFormat="1" applyFont="1" applyBorder="1" applyAlignment="1">
      <alignment/>
    </xf>
    <xf numFmtId="49" fontId="39" fillId="0" borderId="13" xfId="0" applyNumberFormat="1" applyFont="1" applyBorder="1" applyAlignment="1">
      <alignment/>
    </xf>
    <xf numFmtId="49" fontId="39" fillId="0" borderId="13" xfId="0" applyNumberFormat="1" applyFont="1" applyBorder="1" applyAlignment="1">
      <alignment horizontal="center"/>
    </xf>
    <xf numFmtId="0" fontId="39" fillId="0" borderId="13" xfId="100" applyFont="1" applyFill="1" applyBorder="1" applyAlignment="1" applyProtection="1">
      <alignment horizontal="left" vertical="center" wrapText="1"/>
      <protection/>
    </xf>
    <xf numFmtId="49" fontId="45" fillId="0" borderId="13" xfId="100" applyNumberFormat="1" applyFont="1" applyFill="1" applyBorder="1" applyAlignment="1" applyProtection="1">
      <alignment vertical="center" wrapText="1"/>
      <protection/>
    </xf>
    <xf numFmtId="0" fontId="45" fillId="0" borderId="13" xfId="100" applyFont="1" applyFill="1" applyBorder="1" applyAlignment="1" applyProtection="1">
      <alignment vertical="center" wrapText="1"/>
      <protection/>
    </xf>
    <xf numFmtId="49" fontId="44" fillId="0" borderId="13" xfId="100" applyNumberFormat="1" applyFont="1" applyFill="1" applyBorder="1" applyAlignment="1" applyProtection="1">
      <alignment horizontal="center" vertical="center" wrapText="1"/>
      <protection/>
    </xf>
    <xf numFmtId="0" fontId="44" fillId="0" borderId="13" xfId="100" applyFont="1" applyFill="1" applyBorder="1" applyAlignment="1" applyProtection="1">
      <alignment/>
      <protection/>
    </xf>
    <xf numFmtId="0" fontId="44" fillId="0" borderId="13" xfId="100" applyFont="1" applyFill="1" applyBorder="1" applyAlignment="1" applyProtection="1">
      <alignment vertical="center"/>
      <protection/>
    </xf>
    <xf numFmtId="0" fontId="44" fillId="0" borderId="13" xfId="100" applyFont="1" applyFill="1" applyBorder="1" applyAlignment="1" applyProtection="1">
      <alignment horizontal="left" vertical="center"/>
      <protection/>
    </xf>
    <xf numFmtId="0" fontId="45" fillId="0" borderId="13" xfId="100" applyFont="1" applyFill="1" applyBorder="1" applyAlignment="1" applyProtection="1">
      <alignment horizontal="left" vertical="center" wrapText="1" indent="1"/>
      <protection/>
    </xf>
    <xf numFmtId="0" fontId="45" fillId="0" borderId="13" xfId="0" applyFont="1" applyBorder="1" applyAlignment="1" applyProtection="1">
      <alignment horizontal="left" vertical="center" wrapText="1" indent="1"/>
      <protection/>
    </xf>
    <xf numFmtId="0" fontId="45" fillId="0" borderId="13" xfId="0" applyFont="1" applyBorder="1" applyAlignment="1" applyProtection="1">
      <alignment vertical="center" wrapText="1"/>
      <protection/>
    </xf>
    <xf numFmtId="0" fontId="39" fillId="0" borderId="13" xfId="0" applyFont="1" applyBorder="1" applyAlignment="1" applyProtection="1">
      <alignment vertical="center" wrapText="1"/>
      <protection/>
    </xf>
    <xf numFmtId="0" fontId="38" fillId="0" borderId="13" xfId="100" applyFont="1" applyFill="1" applyBorder="1" applyAlignment="1" applyProtection="1">
      <alignment horizontal="center" vertical="center" wrapText="1"/>
      <protection/>
    </xf>
    <xf numFmtId="164" fontId="46" fillId="0" borderId="13" xfId="100" applyNumberFormat="1" applyFont="1" applyFill="1" applyBorder="1" applyAlignment="1" applyProtection="1">
      <alignment vertical="center" wrapText="1"/>
      <protection locked="0"/>
    </xf>
    <xf numFmtId="164" fontId="38" fillId="0" borderId="13" xfId="100" applyNumberFormat="1" applyFont="1" applyFill="1" applyBorder="1" applyAlignment="1" applyProtection="1">
      <alignment vertical="center" wrapText="1"/>
      <protection locked="0"/>
    </xf>
    <xf numFmtId="164" fontId="38" fillId="0" borderId="13" xfId="100" applyNumberFormat="1" applyFont="1" applyFill="1" applyBorder="1" applyAlignment="1" applyProtection="1">
      <alignment vertical="center" wrapText="1"/>
      <protection/>
    </xf>
    <xf numFmtId="164" fontId="47" fillId="0" borderId="13" xfId="100" applyNumberFormat="1" applyFont="1" applyFill="1" applyBorder="1" applyAlignment="1" applyProtection="1">
      <alignment vertical="center" wrapText="1"/>
      <protection locked="0"/>
    </xf>
    <xf numFmtId="0" fontId="47" fillId="0" borderId="13" xfId="100" applyFont="1" applyFill="1" applyBorder="1" applyAlignment="1" applyProtection="1">
      <alignment vertical="center"/>
      <protection/>
    </xf>
    <xf numFmtId="164" fontId="46" fillId="0" borderId="13" xfId="100" applyNumberFormat="1" applyFont="1" applyFill="1" applyBorder="1" applyAlignment="1" applyProtection="1">
      <alignment vertical="center" wrapText="1"/>
      <protection/>
    </xf>
    <xf numFmtId="0" fontId="38" fillId="0" borderId="0" xfId="100" applyFont="1" applyFill="1" applyAlignment="1" applyProtection="1">
      <alignment horizontal="right" vertical="center" indent="1"/>
      <protection/>
    </xf>
    <xf numFmtId="164" fontId="42" fillId="0" borderId="13" xfId="100" applyNumberFormat="1" applyFont="1" applyFill="1" applyBorder="1" applyAlignment="1" applyProtection="1">
      <alignment vertical="center" wrapText="1"/>
      <protection locked="0"/>
    </xf>
    <xf numFmtId="3" fontId="47" fillId="0" borderId="13" xfId="100" applyNumberFormat="1" applyFont="1" applyFill="1" applyBorder="1" applyAlignment="1" applyProtection="1">
      <alignment vertical="center"/>
      <protection/>
    </xf>
    <xf numFmtId="0" fontId="38" fillId="0" borderId="0" xfId="100" applyFont="1" applyFill="1" applyAlignment="1" applyProtection="1">
      <alignment horizontal="right"/>
      <protection/>
    </xf>
    <xf numFmtId="0" fontId="38" fillId="0" borderId="13" xfId="100" applyFont="1" applyFill="1" applyBorder="1" applyAlignment="1" applyProtection="1">
      <alignment horizontal="center"/>
      <protection/>
    </xf>
    <xf numFmtId="0" fontId="41" fillId="0" borderId="0" xfId="100" applyFont="1" applyFill="1" applyProtection="1">
      <alignment/>
      <protection/>
    </xf>
    <xf numFmtId="0" fontId="38" fillId="0" borderId="13" xfId="100" applyFont="1" applyFill="1" applyBorder="1" applyProtection="1">
      <alignment/>
      <protection/>
    </xf>
    <xf numFmtId="164" fontId="24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left" vertical="center" wrapText="1" indent="1"/>
      <protection/>
    </xf>
    <xf numFmtId="164" fontId="21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vertical="center" wrapText="1"/>
      <protection/>
    </xf>
    <xf numFmtId="164" fontId="2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/>
    </xf>
    <xf numFmtId="3" fontId="21" fillId="0" borderId="13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13" xfId="0" applyNumberFormat="1" applyFill="1" applyBorder="1" applyAlignment="1" applyProtection="1">
      <alignment horizontal="right" vertical="center" wrapText="1"/>
      <protection/>
    </xf>
    <xf numFmtId="3" fontId="27" fillId="0" borderId="13" xfId="0" applyNumberFormat="1" applyFont="1" applyFill="1" applyBorder="1" applyAlignment="1" applyProtection="1">
      <alignment horizontal="right" vertical="center" wrapText="1" indent="1"/>
      <protection/>
    </xf>
    <xf numFmtId="3" fontId="21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13" xfId="0" applyNumberFormat="1" applyFont="1" applyFill="1" applyBorder="1" applyAlignment="1" applyProtection="1">
      <alignment vertical="center" wrapText="1"/>
      <protection/>
    </xf>
    <xf numFmtId="164" fontId="30" fillId="0" borderId="13" xfId="0" applyNumberFormat="1" applyFont="1" applyFill="1" applyBorder="1" applyAlignment="1" applyProtection="1">
      <alignment horizontal="left" vertical="center" wrapText="1"/>
      <protection/>
    </xf>
    <xf numFmtId="164" fontId="2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30" fillId="0" borderId="13" xfId="99" applyNumberFormat="1" applyFont="1" applyBorder="1" applyAlignment="1" applyProtection="1">
      <alignment horizontal="left" vertical="center" wrapText="1"/>
      <protection locked="0"/>
    </xf>
    <xf numFmtId="164" fontId="24" fillId="0" borderId="13" xfId="99" applyNumberFormat="1" applyFont="1" applyBorder="1" applyAlignment="1" applyProtection="1">
      <alignment horizontal="left" vertical="center" wrapText="1"/>
      <protection locked="0"/>
    </xf>
    <xf numFmtId="164" fontId="24" fillId="0" borderId="13" xfId="99" applyNumberFormat="1" applyFont="1" applyBorder="1" applyAlignment="1" applyProtection="1">
      <alignment horizontal="center" vertical="center" wrapText="1"/>
      <protection locked="0"/>
    </xf>
    <xf numFmtId="164" fontId="30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4" fillId="0" borderId="13" xfId="99" applyNumberFormat="1" applyFont="1" applyBorder="1" applyAlignment="1" applyProtection="1">
      <alignment horizontal="center" vertical="center" wrapText="1"/>
      <protection locked="0"/>
    </xf>
    <xf numFmtId="164" fontId="24" fillId="26" borderId="13" xfId="99" applyNumberFormat="1" applyFont="1" applyFill="1" applyBorder="1" applyAlignment="1">
      <alignment horizontal="left" vertical="center" wrapText="1"/>
      <protection/>
    </xf>
    <xf numFmtId="164" fontId="24" fillId="26" borderId="13" xfId="99" applyNumberFormat="1" applyFont="1" applyFill="1" applyBorder="1" applyAlignment="1" applyProtection="1">
      <alignment vertical="center" wrapText="1"/>
      <protection/>
    </xf>
    <xf numFmtId="164" fontId="24" fillId="27" borderId="13" xfId="99" applyNumberFormat="1" applyFont="1" applyFill="1" applyBorder="1" applyAlignment="1" applyProtection="1">
      <alignment vertical="center" wrapText="1"/>
      <protection/>
    </xf>
    <xf numFmtId="164" fontId="30" fillId="28" borderId="13" xfId="99" applyNumberFormat="1" applyFont="1" applyFill="1" applyBorder="1" applyAlignment="1" applyProtection="1">
      <alignment vertical="center" wrapText="1"/>
      <protection locked="0"/>
    </xf>
    <xf numFmtId="164" fontId="24" fillId="28" borderId="13" xfId="99" applyNumberFormat="1" applyFont="1" applyFill="1" applyBorder="1" applyAlignment="1" applyProtection="1">
      <alignment vertical="center" wrapText="1"/>
      <protection locked="0"/>
    </xf>
    <xf numFmtId="164" fontId="30" fillId="28" borderId="13" xfId="0" applyNumberFormat="1" applyFont="1" applyFill="1" applyBorder="1" applyAlignment="1" applyProtection="1">
      <alignment vertical="center" wrapText="1"/>
      <protection locked="0"/>
    </xf>
    <xf numFmtId="164" fontId="24" fillId="28" borderId="13" xfId="99" applyNumberFormat="1" applyFont="1" applyFill="1" applyBorder="1" applyAlignment="1" applyProtection="1">
      <alignment vertical="center" wrapText="1"/>
      <protection/>
    </xf>
    <xf numFmtId="164" fontId="28" fillId="0" borderId="13" xfId="99" applyNumberFormat="1" applyFont="1" applyBorder="1" applyAlignment="1">
      <alignment horizontal="center" vertical="center" wrapText="1"/>
      <protection/>
    </xf>
    <xf numFmtId="164" fontId="28" fillId="0" borderId="13" xfId="99" applyNumberFormat="1" applyFont="1" applyBorder="1" applyAlignment="1" applyProtection="1">
      <alignment horizontal="center" vertical="center" wrapText="1"/>
      <protection/>
    </xf>
    <xf numFmtId="164" fontId="24" fillId="0" borderId="13" xfId="99" applyNumberFormat="1" applyFont="1" applyBorder="1" applyAlignment="1" applyProtection="1">
      <alignment horizontal="center" vertical="center" wrapText="1"/>
      <protection/>
    </xf>
    <xf numFmtId="164" fontId="46" fillId="0" borderId="0" xfId="100" applyNumberFormat="1" applyFont="1" applyFill="1" applyBorder="1" applyAlignment="1" applyProtection="1">
      <alignment horizontal="left" vertical="center"/>
      <protection/>
    </xf>
    <xf numFmtId="0" fontId="38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49" fontId="47" fillId="0" borderId="13" xfId="0" applyNumberFormat="1" applyFont="1" applyBorder="1" applyAlignment="1">
      <alignment horizontal="center"/>
    </xf>
    <xf numFmtId="0" fontId="47" fillId="0" borderId="13" xfId="0" applyFont="1" applyBorder="1" applyAlignment="1">
      <alignment/>
    </xf>
    <xf numFmtId="49" fontId="38" fillId="0" borderId="13" xfId="0" applyNumberFormat="1" applyFont="1" applyBorder="1" applyAlignment="1">
      <alignment horizontal="right"/>
    </xf>
    <xf numFmtId="49" fontId="38" fillId="0" borderId="13" xfId="0" applyNumberFormat="1" applyFont="1" applyBorder="1" applyAlignment="1">
      <alignment/>
    </xf>
    <xf numFmtId="49" fontId="46" fillId="0" borderId="13" xfId="0" applyNumberFormat="1" applyFont="1" applyBorder="1" applyAlignment="1">
      <alignment/>
    </xf>
    <xf numFmtId="49" fontId="42" fillId="0" borderId="13" xfId="0" applyNumberFormat="1" applyFont="1" applyBorder="1" applyAlignment="1">
      <alignment/>
    </xf>
    <xf numFmtId="164" fontId="46" fillId="0" borderId="0" xfId="100" applyNumberFormat="1" applyFont="1" applyFill="1" applyBorder="1" applyAlignment="1" applyProtection="1">
      <alignment horizontal="left"/>
      <protection/>
    </xf>
    <xf numFmtId="0" fontId="38" fillId="0" borderId="0" xfId="100" applyFont="1" applyFill="1" applyAlignment="1" applyProtection="1">
      <alignment/>
      <protection/>
    </xf>
    <xf numFmtId="49" fontId="46" fillId="0" borderId="13" xfId="100" applyNumberFormat="1" applyFont="1" applyFill="1" applyBorder="1" applyAlignment="1" applyProtection="1">
      <alignment vertical="center" wrapText="1"/>
      <protection/>
    </xf>
    <xf numFmtId="0" fontId="46" fillId="0" borderId="13" xfId="100" applyFont="1" applyFill="1" applyBorder="1" applyAlignment="1" applyProtection="1">
      <alignment vertical="center" wrapText="1"/>
      <protection/>
    </xf>
    <xf numFmtId="49" fontId="47" fillId="0" borderId="13" xfId="100" applyNumberFormat="1" applyFont="1" applyFill="1" applyBorder="1" applyAlignment="1" applyProtection="1">
      <alignment horizontal="center" vertical="center" wrapText="1"/>
      <protection/>
    </xf>
    <xf numFmtId="0" fontId="47" fillId="0" borderId="13" xfId="100" applyFont="1" applyFill="1" applyBorder="1" applyAlignment="1" applyProtection="1">
      <alignment/>
      <protection/>
    </xf>
    <xf numFmtId="0" fontId="47" fillId="0" borderId="13" xfId="100" applyFont="1" applyFill="1" applyBorder="1" applyAlignment="1" applyProtection="1">
      <alignment vertical="center" wrapText="1"/>
      <protection/>
    </xf>
    <xf numFmtId="0" fontId="47" fillId="0" borderId="13" xfId="100" applyFont="1" applyFill="1" applyBorder="1" applyAlignment="1" applyProtection="1">
      <alignment horizontal="left" vertical="center"/>
      <protection/>
    </xf>
    <xf numFmtId="49" fontId="38" fillId="0" borderId="13" xfId="100" applyNumberFormat="1" applyFont="1" applyFill="1" applyBorder="1" applyAlignment="1" applyProtection="1">
      <alignment horizontal="right" vertical="center" wrapText="1" indent="1"/>
      <protection/>
    </xf>
    <xf numFmtId="0" fontId="38" fillId="0" borderId="13" xfId="100" applyFont="1" applyFill="1" applyBorder="1" applyAlignment="1" applyProtection="1">
      <alignment vertical="center" wrapText="1"/>
      <protection/>
    </xf>
    <xf numFmtId="0" fontId="38" fillId="0" borderId="13" xfId="100" applyFont="1" applyFill="1" applyBorder="1" applyAlignment="1" applyProtection="1">
      <alignment horizontal="left" vertical="center"/>
      <protection/>
    </xf>
    <xf numFmtId="0" fontId="46" fillId="0" borderId="13" xfId="100" applyFont="1" applyFill="1" applyBorder="1" applyAlignment="1" applyProtection="1">
      <alignment horizontal="left" vertical="center" wrapText="1" indent="1"/>
      <protection/>
    </xf>
    <xf numFmtId="0" fontId="46" fillId="0" borderId="13" xfId="0" applyFont="1" applyBorder="1" applyAlignment="1" applyProtection="1">
      <alignment horizontal="left" vertical="center" wrapText="1" indent="1"/>
      <protection/>
    </xf>
    <xf numFmtId="0" fontId="46" fillId="0" borderId="13" xfId="0" applyFont="1" applyBorder="1" applyAlignment="1" applyProtection="1">
      <alignment vertical="center" wrapText="1"/>
      <protection/>
    </xf>
    <xf numFmtId="49" fontId="38" fillId="0" borderId="13" xfId="100" applyNumberFormat="1" applyFont="1" applyFill="1" applyBorder="1" applyAlignment="1" applyProtection="1">
      <alignment horizontal="left" vertical="center" wrapText="1" indent="1"/>
      <protection/>
    </xf>
    <xf numFmtId="0" fontId="38" fillId="0" borderId="13" xfId="0" applyFont="1" applyBorder="1" applyAlignment="1" applyProtection="1">
      <alignment horizontal="left" vertical="center" wrapText="1" indent="1"/>
      <protection/>
    </xf>
    <xf numFmtId="0" fontId="38" fillId="0" borderId="13" xfId="0" applyFont="1" applyBorder="1" applyAlignment="1" applyProtection="1">
      <alignment vertical="center" wrapText="1"/>
      <protection/>
    </xf>
    <xf numFmtId="0" fontId="47" fillId="0" borderId="13" xfId="100" applyFont="1" applyFill="1" applyBorder="1" applyAlignment="1" applyProtection="1">
      <alignment horizontal="left" vertical="center" wrapText="1" indent="1"/>
      <protection/>
    </xf>
    <xf numFmtId="0" fontId="38" fillId="0" borderId="13" xfId="100" applyFont="1" applyFill="1" applyBorder="1" applyAlignment="1" applyProtection="1">
      <alignment horizontal="left" vertical="center" wrapText="1" indent="1"/>
      <protection/>
    </xf>
    <xf numFmtId="0" fontId="42" fillId="0" borderId="13" xfId="0" applyFont="1" applyBorder="1" applyAlignment="1" applyProtection="1">
      <alignment horizontal="left" vertical="center" wrapText="1" indent="1"/>
      <protection/>
    </xf>
    <xf numFmtId="0" fontId="42" fillId="0" borderId="13" xfId="0" applyFont="1" applyBorder="1" applyAlignment="1" applyProtection="1">
      <alignment vertical="center" wrapText="1"/>
      <protection/>
    </xf>
    <xf numFmtId="0" fontId="41" fillId="0" borderId="0" xfId="100" applyFont="1" applyFill="1" applyAlignment="1" applyProtection="1">
      <alignment horizontal="right"/>
      <protection/>
    </xf>
    <xf numFmtId="0" fontId="41" fillId="0" borderId="0" xfId="100" applyFont="1" applyFill="1" applyAlignment="1" applyProtection="1">
      <alignment horizontal="right" vertical="center" indent="1"/>
      <protection/>
    </xf>
    <xf numFmtId="0" fontId="40" fillId="0" borderId="13" xfId="100" applyFont="1" applyFill="1" applyBorder="1" applyAlignment="1" applyProtection="1">
      <alignment horizontal="center" vertical="center" wrapText="1"/>
      <protection/>
    </xf>
    <xf numFmtId="0" fontId="41" fillId="0" borderId="13" xfId="100" applyFont="1" applyFill="1" applyBorder="1" applyAlignment="1" applyProtection="1">
      <alignment horizontal="center" vertical="center" wrapText="1"/>
      <protection/>
    </xf>
    <xf numFmtId="0" fontId="41" fillId="0" borderId="13" xfId="100" applyFont="1" applyFill="1" applyBorder="1" applyAlignment="1" applyProtection="1">
      <alignment horizontal="center"/>
      <protection/>
    </xf>
    <xf numFmtId="164" fontId="41" fillId="0" borderId="13" xfId="100" applyNumberFormat="1" applyFont="1" applyFill="1" applyBorder="1" applyProtection="1">
      <alignment/>
      <protection/>
    </xf>
    <xf numFmtId="164" fontId="48" fillId="0" borderId="13" xfId="100" applyNumberFormat="1" applyFont="1" applyFill="1" applyBorder="1" applyAlignment="1" applyProtection="1">
      <alignment vertical="center" wrapText="1"/>
      <protection locked="0"/>
    </xf>
    <xf numFmtId="164" fontId="49" fillId="0" borderId="13" xfId="100" applyNumberFormat="1" applyFont="1" applyFill="1" applyBorder="1" applyAlignment="1" applyProtection="1">
      <alignment vertical="center" wrapText="1"/>
      <protection locked="0"/>
    </xf>
    <xf numFmtId="164" fontId="41" fillId="0" borderId="13" xfId="100" applyNumberFormat="1" applyFont="1" applyFill="1" applyBorder="1" applyAlignment="1" applyProtection="1">
      <alignment vertical="center" wrapText="1"/>
      <protection/>
    </xf>
    <xf numFmtId="164" fontId="49" fillId="0" borderId="13" xfId="100" applyNumberFormat="1" applyFont="1" applyFill="1" applyBorder="1" applyProtection="1">
      <alignment/>
      <protection/>
    </xf>
    <xf numFmtId="164" fontId="49" fillId="0" borderId="13" xfId="100" applyNumberFormat="1" applyFont="1" applyFill="1" applyBorder="1" applyAlignment="1" applyProtection="1">
      <alignment vertical="center" wrapText="1"/>
      <protection/>
    </xf>
    <xf numFmtId="164" fontId="40" fillId="0" borderId="13" xfId="100" applyNumberFormat="1" applyFont="1" applyFill="1" applyBorder="1" applyProtection="1">
      <alignment/>
      <protection/>
    </xf>
    <xf numFmtId="164" fontId="48" fillId="0" borderId="13" xfId="100" applyNumberFormat="1" applyFont="1" applyFill="1" applyBorder="1" applyProtection="1">
      <alignment/>
      <protection/>
    </xf>
    <xf numFmtId="164" fontId="40" fillId="0" borderId="13" xfId="100" applyNumberFormat="1" applyFont="1" applyFill="1" applyBorder="1" applyAlignment="1" applyProtection="1">
      <alignment vertical="center" wrapText="1"/>
      <protection locked="0"/>
    </xf>
    <xf numFmtId="0" fontId="48" fillId="0" borderId="0" xfId="0" applyFont="1" applyFill="1" applyBorder="1" applyAlignment="1" applyProtection="1">
      <alignment horizontal="right"/>
      <protection/>
    </xf>
    <xf numFmtId="0" fontId="41" fillId="0" borderId="0" xfId="100" applyFont="1" applyFill="1" applyAlignment="1" applyProtection="1">
      <alignment/>
      <protection/>
    </xf>
    <xf numFmtId="0" fontId="30" fillId="0" borderId="0" xfId="100" applyFont="1" applyFill="1" applyAlignment="1" applyProtection="1">
      <alignment/>
      <protection/>
    </xf>
    <xf numFmtId="0" fontId="49" fillId="0" borderId="13" xfId="100" applyFont="1" applyFill="1" applyBorder="1" applyAlignment="1" applyProtection="1">
      <alignment vertical="center"/>
      <protection/>
    </xf>
    <xf numFmtId="3" fontId="49" fillId="0" borderId="13" xfId="100" applyNumberFormat="1" applyFont="1" applyFill="1" applyBorder="1" applyAlignment="1" applyProtection="1">
      <alignment vertical="center"/>
      <protection/>
    </xf>
    <xf numFmtId="164" fontId="48" fillId="0" borderId="13" xfId="100" applyNumberFormat="1" applyFont="1" applyFill="1" applyBorder="1" applyAlignment="1" applyProtection="1">
      <alignment vertical="center" wrapText="1"/>
      <protection/>
    </xf>
    <xf numFmtId="0" fontId="38" fillId="0" borderId="0" xfId="98" applyFont="1">
      <alignment/>
      <protection/>
    </xf>
    <xf numFmtId="0" fontId="0" fillId="0" borderId="0" xfId="0" applyAlignment="1">
      <alignment/>
    </xf>
    <xf numFmtId="0" fontId="37" fillId="0" borderId="0" xfId="98">
      <alignment/>
      <protection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1" fillId="0" borderId="0" xfId="98" applyFont="1" applyAlignment="1">
      <alignment horizontal="center"/>
      <protection/>
    </xf>
    <xf numFmtId="0" fontId="38" fillId="0" borderId="13" xfId="98" applyFont="1" applyBorder="1" applyAlignment="1">
      <alignment horizontal="center" vertical="center"/>
      <protection/>
    </xf>
    <xf numFmtId="0" fontId="38" fillId="0" borderId="13" xfId="98" applyFont="1" applyBorder="1" applyAlignment="1">
      <alignment horizontal="center" vertical="center" wrapText="1"/>
      <protection/>
    </xf>
    <xf numFmtId="0" fontId="37" fillId="0" borderId="0" xfId="98" applyAlignment="1">
      <alignment wrapText="1"/>
      <protection/>
    </xf>
    <xf numFmtId="0" fontId="47" fillId="0" borderId="13" xfId="98" applyFont="1" applyBorder="1">
      <alignment/>
      <protection/>
    </xf>
    <xf numFmtId="3" fontId="47" fillId="0" borderId="13" xfId="98" applyNumberFormat="1" applyFont="1" applyBorder="1">
      <alignment/>
      <protection/>
    </xf>
    <xf numFmtId="0" fontId="44" fillId="0" borderId="0" xfId="98" applyFont="1">
      <alignment/>
      <protection/>
    </xf>
    <xf numFmtId="3" fontId="38" fillId="0" borderId="13" xfId="98" applyNumberFormat="1" applyFont="1" applyBorder="1">
      <alignment/>
      <protection/>
    </xf>
    <xf numFmtId="0" fontId="42" fillId="0" borderId="13" xfId="98" applyFont="1" applyBorder="1">
      <alignment/>
      <protection/>
    </xf>
    <xf numFmtId="3" fontId="42" fillId="0" borderId="13" xfId="98" applyNumberFormat="1" applyFont="1" applyBorder="1">
      <alignment/>
      <protection/>
    </xf>
    <xf numFmtId="0" fontId="39" fillId="0" borderId="0" xfId="98" applyFont="1">
      <alignment/>
      <protection/>
    </xf>
    <xf numFmtId="0" fontId="48" fillId="0" borderId="14" xfId="0" applyFont="1" applyFill="1" applyBorder="1" applyAlignment="1" applyProtection="1">
      <alignment horizontal="center" vertical="center"/>
      <protection/>
    </xf>
    <xf numFmtId="0" fontId="39" fillId="0" borderId="0" xfId="100" applyFont="1" applyFill="1" applyAlignment="1" applyProtection="1">
      <alignment horizontal="center"/>
      <protection/>
    </xf>
    <xf numFmtId="0" fontId="37" fillId="0" borderId="0" xfId="100" applyFont="1" applyFill="1" applyAlignment="1" applyProtection="1">
      <alignment horizontal="center"/>
      <protection/>
    </xf>
    <xf numFmtId="164" fontId="45" fillId="0" borderId="0" xfId="100" applyNumberFormat="1" applyFont="1" applyFill="1" applyBorder="1" applyAlignment="1" applyProtection="1">
      <alignment horizontal="left" vertical="center"/>
      <protection/>
    </xf>
    <xf numFmtId="164" fontId="45" fillId="0" borderId="0" xfId="100" applyNumberFormat="1" applyFont="1" applyFill="1" applyBorder="1" applyAlignment="1" applyProtection="1">
      <alignment horizontal="left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textRotation="180" wrapText="1"/>
      <protection/>
    </xf>
    <xf numFmtId="164" fontId="29" fillId="0" borderId="0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right" vertical="center"/>
      <protection/>
    </xf>
    <xf numFmtId="164" fontId="22" fillId="0" borderId="0" xfId="99" applyNumberFormat="1" applyFont="1" applyAlignment="1">
      <alignment horizontal="center" vertical="center" wrapText="1"/>
      <protection/>
    </xf>
    <xf numFmtId="164" fontId="16" fillId="0" borderId="0" xfId="99" applyNumberFormat="1" applyFont="1" applyAlignment="1">
      <alignment horizontal="center" vertical="center" wrapText="1"/>
      <protection/>
    </xf>
    <xf numFmtId="0" fontId="37" fillId="0" borderId="0" xfId="100" applyFont="1" applyFill="1" applyAlignment="1" applyProtection="1">
      <alignment horizontal="right"/>
      <protection/>
    </xf>
    <xf numFmtId="164" fontId="46" fillId="0" borderId="0" xfId="100" applyNumberFormat="1" applyFont="1" applyFill="1" applyBorder="1" applyAlignment="1" applyProtection="1">
      <alignment horizontal="left" vertical="center"/>
      <protection/>
    </xf>
    <xf numFmtId="164" fontId="42" fillId="0" borderId="0" xfId="100" applyNumberFormat="1" applyFont="1" applyFill="1" applyBorder="1" applyAlignment="1" applyProtection="1">
      <alignment horizontal="center" vertical="center"/>
      <protection/>
    </xf>
    <xf numFmtId="164" fontId="46" fillId="0" borderId="0" xfId="100" applyNumberFormat="1" applyFont="1" applyFill="1" applyBorder="1" applyAlignment="1" applyProtection="1">
      <alignment horizontal="left"/>
      <protection/>
    </xf>
    <xf numFmtId="0" fontId="42" fillId="0" borderId="0" xfId="100" applyFont="1" applyFill="1" applyAlignment="1" applyProtection="1">
      <alignment horizontal="center"/>
      <protection/>
    </xf>
    <xf numFmtId="0" fontId="38" fillId="0" borderId="0" xfId="100" applyFont="1" applyFill="1" applyAlignment="1" applyProtection="1">
      <alignment horizontal="right"/>
      <protection/>
    </xf>
    <xf numFmtId="0" fontId="41" fillId="0" borderId="0" xfId="98" applyFont="1" applyAlignment="1">
      <alignment horizontal="center"/>
      <protection/>
    </xf>
    <xf numFmtId="0" fontId="38" fillId="0" borderId="14" xfId="98" applyFont="1" applyBorder="1" applyAlignment="1">
      <alignment horizontal="center"/>
      <protection/>
    </xf>
    <xf numFmtId="0" fontId="38" fillId="0" borderId="15" xfId="98" applyFont="1" applyBorder="1" applyAlignment="1">
      <alignment horizontal="center" vertical="center" wrapText="1"/>
      <protection/>
    </xf>
    <xf numFmtId="0" fontId="38" fillId="0" borderId="16" xfId="98" applyFont="1" applyBorder="1" applyAlignment="1">
      <alignment horizontal="center" vertical="center" wrapText="1"/>
      <protection/>
    </xf>
    <xf numFmtId="0" fontId="38" fillId="0" borderId="17" xfId="98" applyFont="1" applyBorder="1" applyAlignment="1">
      <alignment horizontal="center" vertical="center" wrapText="1"/>
      <protection/>
    </xf>
    <xf numFmtId="0" fontId="38" fillId="0" borderId="13" xfId="98" applyFont="1" applyBorder="1" applyAlignment="1">
      <alignment horizontal="center" vertical="center"/>
      <protection/>
    </xf>
  </cellXfs>
  <cellStyles count="9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iperhivatkozás" xfId="78"/>
    <cellStyle name="Hyperlink" xfId="79"/>
    <cellStyle name="Hivatkozott cella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Followed Hyperlink" xfId="91"/>
    <cellStyle name="Linked Cell" xfId="92"/>
    <cellStyle name="Magyarázó szöveg" xfId="93"/>
    <cellStyle name="Már látott hiperhivatkozás" xfId="94"/>
    <cellStyle name="Neutral" xfId="95"/>
    <cellStyle name="Normál 2" xfId="96"/>
    <cellStyle name="Normál 3" xfId="97"/>
    <cellStyle name="Normál 4" xfId="98"/>
    <cellStyle name="Normál_ktgv.rendelet" xfId="99"/>
    <cellStyle name="Normál_KVRENMUNKA" xfId="100"/>
    <cellStyle name="Note" xfId="101"/>
    <cellStyle name="Output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" xfId="110"/>
    <cellStyle name="Total" xfId="111"/>
    <cellStyle name="Warning Text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79"/>
  <sheetViews>
    <sheetView tabSelected="1" zoomScale="120" zoomScaleNormal="120" zoomScaleSheetLayoutView="100" workbookViewId="0" topLeftCell="A1">
      <selection activeCell="C2" sqref="C2"/>
    </sheetView>
  </sheetViews>
  <sheetFormatPr defaultColWidth="9.00390625" defaultRowHeight="12.75"/>
  <cols>
    <col min="1" max="1" width="15.875" style="66" customWidth="1"/>
    <col min="2" max="2" width="59.00390625" style="66" customWidth="1"/>
    <col min="3" max="3" width="14.875" style="66" customWidth="1"/>
    <col min="4" max="4" width="12.875" style="175" customWidth="1"/>
    <col min="5" max="5" width="11.50390625" style="103" customWidth="1"/>
    <col min="6" max="6" width="12.875" style="17" customWidth="1"/>
    <col min="7" max="16384" width="9.375" style="1" customWidth="1"/>
  </cols>
  <sheetData>
    <row r="1" spans="3:6" ht="15.75">
      <c r="C1" s="212" t="s">
        <v>317</v>
      </c>
      <c r="D1" s="212"/>
      <c r="E1" s="212"/>
      <c r="F1" s="212"/>
    </row>
    <row r="2" spans="2:4" ht="15.75">
      <c r="B2" s="65"/>
      <c r="C2" s="65"/>
      <c r="D2" s="174"/>
    </row>
    <row r="3" spans="1:6" ht="15.75">
      <c r="A3" s="211" t="s">
        <v>130</v>
      </c>
      <c r="B3" s="211"/>
      <c r="C3" s="211"/>
      <c r="D3" s="211"/>
      <c r="E3" s="211"/>
      <c r="F3" s="211"/>
    </row>
    <row r="4" spans="1:6" ht="15.75">
      <c r="A4" s="211" t="s">
        <v>222</v>
      </c>
      <c r="B4" s="211"/>
      <c r="C4" s="211"/>
      <c r="D4" s="211"/>
      <c r="E4" s="211"/>
      <c r="F4" s="211"/>
    </row>
    <row r="5" ht="15.75" customHeight="1"/>
    <row r="6" spans="1:6" ht="24" customHeight="1">
      <c r="A6" s="213"/>
      <c r="B6" s="213"/>
      <c r="C6" s="67"/>
      <c r="E6" s="210" t="s">
        <v>0</v>
      </c>
      <c r="F6" s="210"/>
    </row>
    <row r="7" spans="1:6" s="55" customFormat="1" ht="25.5">
      <c r="A7" s="31" t="s">
        <v>1</v>
      </c>
      <c r="B7" s="31" t="s">
        <v>2</v>
      </c>
      <c r="C7" s="31" t="s">
        <v>209</v>
      </c>
      <c r="D7" s="176" t="s">
        <v>233</v>
      </c>
      <c r="E7" s="176" t="s">
        <v>234</v>
      </c>
      <c r="F7" s="176" t="s">
        <v>232</v>
      </c>
    </row>
    <row r="8" spans="1:6" s="56" customFormat="1" ht="12" customHeight="1">
      <c r="A8" s="54">
        <v>1</v>
      </c>
      <c r="B8" s="54">
        <v>2</v>
      </c>
      <c r="C8" s="70">
        <v>3</v>
      </c>
      <c r="D8" s="177">
        <v>4</v>
      </c>
      <c r="E8" s="178">
        <v>5</v>
      </c>
      <c r="F8" s="177">
        <v>6</v>
      </c>
    </row>
    <row r="9" spans="1:6" s="2" customFormat="1" ht="12" customHeight="1">
      <c r="A9" s="31" t="s">
        <v>120</v>
      </c>
      <c r="B9" s="32" t="s">
        <v>67</v>
      </c>
      <c r="C9" s="71"/>
      <c r="D9" s="59">
        <f>D10+D21+D27+D37</f>
        <v>201478</v>
      </c>
      <c r="E9" s="179">
        <f>F9-D9</f>
        <v>0</v>
      </c>
      <c r="F9" s="59">
        <f>F10+F21+F27+F37</f>
        <v>201478</v>
      </c>
    </row>
    <row r="10" spans="1:6" s="2" customFormat="1" ht="12" customHeight="1">
      <c r="A10" s="72" t="s">
        <v>170</v>
      </c>
      <c r="B10" s="72" t="s">
        <v>129</v>
      </c>
      <c r="C10" s="72" t="s">
        <v>91</v>
      </c>
      <c r="D10" s="180">
        <f>D18+D11</f>
        <v>126041</v>
      </c>
      <c r="E10" s="179">
        <f aca="true" t="shared" si="0" ref="E10:E49">F10-D10</f>
        <v>0</v>
      </c>
      <c r="F10" s="180">
        <f>F18+F11</f>
        <v>126041</v>
      </c>
    </row>
    <row r="11" spans="1:6" s="2" customFormat="1" ht="12" customHeight="1">
      <c r="A11" s="73" t="s">
        <v>121</v>
      </c>
      <c r="B11" s="74" t="s">
        <v>122</v>
      </c>
      <c r="C11" s="74" t="s">
        <v>87</v>
      </c>
      <c r="D11" s="58">
        <f>SUM(D12:D17)</f>
        <v>113789</v>
      </c>
      <c r="E11" s="179">
        <f t="shared" si="0"/>
        <v>10</v>
      </c>
      <c r="F11" s="181">
        <f>SUM(F12:F17)</f>
        <v>113799</v>
      </c>
    </row>
    <row r="12" spans="1:6" s="3" customFormat="1" ht="12" customHeight="1">
      <c r="A12" s="75" t="s">
        <v>123</v>
      </c>
      <c r="B12" s="76" t="s">
        <v>76</v>
      </c>
      <c r="C12" s="71" t="s">
        <v>75</v>
      </c>
      <c r="D12" s="182">
        <v>28141</v>
      </c>
      <c r="E12" s="179">
        <f t="shared" si="0"/>
        <v>0</v>
      </c>
      <c r="F12" s="182">
        <v>28141</v>
      </c>
    </row>
    <row r="13" spans="1:6" s="3" customFormat="1" ht="12" customHeight="1">
      <c r="A13" s="75" t="s">
        <v>124</v>
      </c>
      <c r="B13" s="71" t="s">
        <v>78</v>
      </c>
      <c r="C13" s="71" t="s">
        <v>77</v>
      </c>
      <c r="D13" s="58">
        <v>42170</v>
      </c>
      <c r="E13" s="179">
        <f t="shared" si="0"/>
        <v>0</v>
      </c>
      <c r="F13" s="58">
        <v>42170</v>
      </c>
    </row>
    <row r="14" spans="1:6" s="3" customFormat="1" ht="12" customHeight="1">
      <c r="A14" s="75" t="s">
        <v>125</v>
      </c>
      <c r="B14" s="71" t="s">
        <v>80</v>
      </c>
      <c r="C14" s="71" t="s">
        <v>79</v>
      </c>
      <c r="D14" s="58">
        <v>41143</v>
      </c>
      <c r="E14" s="179">
        <f t="shared" si="0"/>
        <v>0</v>
      </c>
      <c r="F14" s="58">
        <v>41143</v>
      </c>
    </row>
    <row r="15" spans="1:6" s="3" customFormat="1" ht="12" customHeight="1">
      <c r="A15" s="75" t="s">
        <v>126</v>
      </c>
      <c r="B15" s="71" t="s">
        <v>82</v>
      </c>
      <c r="C15" s="71" t="s">
        <v>81</v>
      </c>
      <c r="D15" s="58">
        <v>2335</v>
      </c>
      <c r="E15" s="179">
        <f t="shared" si="0"/>
        <v>10</v>
      </c>
      <c r="F15" s="58">
        <v>2345</v>
      </c>
    </row>
    <row r="16" spans="1:6" s="3" customFormat="1" ht="12" customHeight="1">
      <c r="A16" s="75" t="s">
        <v>127</v>
      </c>
      <c r="B16" s="71" t="s">
        <v>84</v>
      </c>
      <c r="C16" s="71" t="s">
        <v>83</v>
      </c>
      <c r="D16" s="58"/>
      <c r="E16" s="179">
        <f t="shared" si="0"/>
        <v>0</v>
      </c>
      <c r="F16" s="58"/>
    </row>
    <row r="17" spans="1:6" s="3" customFormat="1" ht="12" customHeight="1">
      <c r="A17" s="75" t="s">
        <v>128</v>
      </c>
      <c r="B17" s="71" t="s">
        <v>86</v>
      </c>
      <c r="C17" s="71" t="s">
        <v>85</v>
      </c>
      <c r="D17" s="58">
        <v>0</v>
      </c>
      <c r="E17" s="179">
        <f t="shared" si="0"/>
        <v>0</v>
      </c>
      <c r="F17" s="58">
        <v>0</v>
      </c>
    </row>
    <row r="18" spans="1:6" s="29" customFormat="1" ht="12" customHeight="1">
      <c r="A18" s="73" t="s">
        <v>131</v>
      </c>
      <c r="B18" s="74" t="s">
        <v>90</v>
      </c>
      <c r="C18" s="74" t="s">
        <v>89</v>
      </c>
      <c r="D18" s="181">
        <f>SUM(D19:D20)</f>
        <v>12252</v>
      </c>
      <c r="E18" s="183">
        <f t="shared" si="0"/>
        <v>-10</v>
      </c>
      <c r="F18" s="181">
        <f>SUM(F19:F20)</f>
        <v>12242</v>
      </c>
    </row>
    <row r="19" spans="1:6" s="3" customFormat="1" ht="12" customHeight="1">
      <c r="A19" s="75" t="s">
        <v>132</v>
      </c>
      <c r="B19" s="30" t="s">
        <v>136</v>
      </c>
      <c r="C19" s="30" t="s">
        <v>133</v>
      </c>
      <c r="D19" s="181">
        <v>8950</v>
      </c>
      <c r="E19" s="179">
        <f t="shared" si="0"/>
        <v>-10</v>
      </c>
      <c r="F19" s="181">
        <v>8940</v>
      </c>
    </row>
    <row r="20" spans="1:6" s="3" customFormat="1" ht="12" customHeight="1">
      <c r="A20" s="75" t="s">
        <v>134</v>
      </c>
      <c r="B20" s="71" t="s">
        <v>135</v>
      </c>
      <c r="C20" s="74" t="s">
        <v>88</v>
      </c>
      <c r="D20" s="58">
        <v>3302</v>
      </c>
      <c r="E20" s="179">
        <f t="shared" si="0"/>
        <v>0</v>
      </c>
      <c r="F20" s="58">
        <v>3302</v>
      </c>
    </row>
    <row r="21" spans="1:6" s="3" customFormat="1" ht="12" customHeight="1">
      <c r="A21" s="77" t="s">
        <v>171</v>
      </c>
      <c r="B21" s="72" t="s">
        <v>33</v>
      </c>
      <c r="C21" s="72" t="s">
        <v>97</v>
      </c>
      <c r="D21" s="58">
        <f>D22+D23+D26</f>
        <v>44000</v>
      </c>
      <c r="E21" s="179">
        <f t="shared" si="0"/>
        <v>0</v>
      </c>
      <c r="F21" s="180">
        <f>F22+F23+F26</f>
        <v>44000</v>
      </c>
    </row>
    <row r="22" spans="1:6" s="3" customFormat="1" ht="12" customHeight="1">
      <c r="A22" s="73" t="s">
        <v>140</v>
      </c>
      <c r="B22" s="74" t="s">
        <v>162</v>
      </c>
      <c r="C22" s="74" t="s">
        <v>137</v>
      </c>
      <c r="D22" s="58">
        <v>8700</v>
      </c>
      <c r="E22" s="179">
        <f t="shared" si="0"/>
        <v>0</v>
      </c>
      <c r="F22" s="181">
        <v>8700</v>
      </c>
    </row>
    <row r="23" spans="1:6" s="3" customFormat="1" ht="12" customHeight="1">
      <c r="A23" s="73" t="s">
        <v>139</v>
      </c>
      <c r="B23" s="74" t="s">
        <v>96</v>
      </c>
      <c r="C23" s="74" t="s">
        <v>95</v>
      </c>
      <c r="D23" s="58">
        <f>SUM(D24:D25)</f>
        <v>34900</v>
      </c>
      <c r="E23" s="179">
        <f t="shared" si="0"/>
        <v>0</v>
      </c>
      <c r="F23" s="181">
        <f>SUM(F24:F25)</f>
        <v>34900</v>
      </c>
    </row>
    <row r="24" spans="1:6" s="3" customFormat="1" ht="12" customHeight="1">
      <c r="A24" s="75" t="s">
        <v>164</v>
      </c>
      <c r="B24" s="71" t="s">
        <v>93</v>
      </c>
      <c r="C24" s="74" t="s">
        <v>160</v>
      </c>
      <c r="D24" s="58">
        <v>30000</v>
      </c>
      <c r="E24" s="179">
        <f t="shared" si="0"/>
        <v>0</v>
      </c>
      <c r="F24" s="58">
        <v>30000</v>
      </c>
    </row>
    <row r="25" spans="1:6" s="3" customFormat="1" ht="12" customHeight="1">
      <c r="A25" s="75" t="s">
        <v>165</v>
      </c>
      <c r="B25" s="71" t="s">
        <v>94</v>
      </c>
      <c r="C25" s="74" t="s">
        <v>161</v>
      </c>
      <c r="D25" s="58">
        <v>4900</v>
      </c>
      <c r="E25" s="179">
        <f t="shared" si="0"/>
        <v>0</v>
      </c>
      <c r="F25" s="58">
        <v>4900</v>
      </c>
    </row>
    <row r="26" spans="1:6" s="3" customFormat="1" ht="12" customHeight="1">
      <c r="A26" s="73" t="s">
        <v>141</v>
      </c>
      <c r="B26" s="74" t="s">
        <v>163</v>
      </c>
      <c r="C26" s="74" t="s">
        <v>138</v>
      </c>
      <c r="D26" s="58">
        <v>400</v>
      </c>
      <c r="E26" s="179">
        <f t="shared" si="0"/>
        <v>0</v>
      </c>
      <c r="F26" s="181">
        <v>400</v>
      </c>
    </row>
    <row r="27" spans="1:6" s="3" customFormat="1" ht="12" customHeight="1">
      <c r="A27" s="77" t="s">
        <v>172</v>
      </c>
      <c r="B27" s="72" t="s">
        <v>67</v>
      </c>
      <c r="C27" s="72" t="s">
        <v>108</v>
      </c>
      <c r="D27" s="180">
        <f>SUM(D28:D36)</f>
        <v>31437</v>
      </c>
      <c r="E27" s="179">
        <f t="shared" si="0"/>
        <v>0</v>
      </c>
      <c r="F27" s="180">
        <f>SUM(F28:F36)</f>
        <v>31437</v>
      </c>
    </row>
    <row r="28" spans="1:6" s="3" customFormat="1" ht="12" customHeight="1">
      <c r="A28" s="73" t="s">
        <v>146</v>
      </c>
      <c r="B28" s="74" t="s">
        <v>7</v>
      </c>
      <c r="C28" s="74" t="s">
        <v>142</v>
      </c>
      <c r="D28" s="182">
        <v>100</v>
      </c>
      <c r="E28" s="179">
        <f t="shared" si="0"/>
        <v>0</v>
      </c>
      <c r="F28" s="184">
        <v>100</v>
      </c>
    </row>
    <row r="29" spans="1:6" s="3" customFormat="1" ht="12" customHeight="1">
      <c r="A29" s="73" t="s">
        <v>147</v>
      </c>
      <c r="B29" s="74" t="s">
        <v>8</v>
      </c>
      <c r="C29" s="74" t="s">
        <v>98</v>
      </c>
      <c r="D29" s="58">
        <v>4160</v>
      </c>
      <c r="E29" s="179">
        <f t="shared" si="0"/>
        <v>0</v>
      </c>
      <c r="F29" s="181">
        <v>4160</v>
      </c>
    </row>
    <row r="30" spans="1:6" s="3" customFormat="1" ht="12" customHeight="1">
      <c r="A30" s="73" t="s">
        <v>148</v>
      </c>
      <c r="B30" s="74" t="s">
        <v>100</v>
      </c>
      <c r="C30" s="74" t="s">
        <v>99</v>
      </c>
      <c r="D30" s="58">
        <v>3500</v>
      </c>
      <c r="E30" s="179">
        <f t="shared" si="0"/>
        <v>0</v>
      </c>
      <c r="F30" s="181">
        <v>3500</v>
      </c>
    </row>
    <row r="31" spans="1:6" s="3" customFormat="1" ht="12" customHeight="1">
      <c r="A31" s="73" t="s">
        <v>149</v>
      </c>
      <c r="B31" s="74" t="s">
        <v>9</v>
      </c>
      <c r="C31" s="74" t="s">
        <v>101</v>
      </c>
      <c r="D31" s="58">
        <v>8140</v>
      </c>
      <c r="E31" s="179">
        <f t="shared" si="0"/>
        <v>0</v>
      </c>
      <c r="F31" s="181">
        <v>8140</v>
      </c>
    </row>
    <row r="32" spans="1:6" s="3" customFormat="1" ht="12" customHeight="1">
      <c r="A32" s="73" t="s">
        <v>150</v>
      </c>
      <c r="B32" s="74" t="s">
        <v>102</v>
      </c>
      <c r="C32" s="74" t="s">
        <v>143</v>
      </c>
      <c r="D32" s="58">
        <v>10486</v>
      </c>
      <c r="E32" s="179">
        <f t="shared" si="0"/>
        <v>0</v>
      </c>
      <c r="F32" s="181">
        <v>10486</v>
      </c>
    </row>
    <row r="33" spans="1:6" s="3" customFormat="1" ht="12" customHeight="1">
      <c r="A33" s="73" t="s">
        <v>151</v>
      </c>
      <c r="B33" s="74" t="s">
        <v>104</v>
      </c>
      <c r="C33" s="74" t="s">
        <v>103</v>
      </c>
      <c r="D33" s="58">
        <v>3348</v>
      </c>
      <c r="E33" s="179">
        <f t="shared" si="0"/>
        <v>0</v>
      </c>
      <c r="F33" s="181">
        <v>3348</v>
      </c>
    </row>
    <row r="34" spans="1:6" s="3" customFormat="1" ht="12" customHeight="1">
      <c r="A34" s="73" t="s">
        <v>152</v>
      </c>
      <c r="B34" s="74" t="s">
        <v>106</v>
      </c>
      <c r="C34" s="74" t="s">
        <v>105</v>
      </c>
      <c r="D34" s="58"/>
      <c r="E34" s="179">
        <f t="shared" si="0"/>
        <v>0</v>
      </c>
      <c r="F34" s="181"/>
    </row>
    <row r="35" spans="1:6" s="3" customFormat="1" ht="12" customHeight="1">
      <c r="A35" s="73" t="s">
        <v>153</v>
      </c>
      <c r="B35" s="74" t="s">
        <v>10</v>
      </c>
      <c r="C35" s="74" t="s">
        <v>144</v>
      </c>
      <c r="D35" s="58">
        <v>152</v>
      </c>
      <c r="E35" s="179">
        <f t="shared" si="0"/>
        <v>0</v>
      </c>
      <c r="F35" s="181">
        <v>152</v>
      </c>
    </row>
    <row r="36" spans="1:6" s="3" customFormat="1" ht="12" customHeight="1">
      <c r="A36" s="73" t="s">
        <v>154</v>
      </c>
      <c r="B36" s="74" t="s">
        <v>107</v>
      </c>
      <c r="C36" s="74" t="s">
        <v>145</v>
      </c>
      <c r="D36" s="58">
        <v>1551</v>
      </c>
      <c r="E36" s="179">
        <f t="shared" si="0"/>
        <v>0</v>
      </c>
      <c r="F36" s="181">
        <v>1551</v>
      </c>
    </row>
    <row r="37" spans="1:6" s="3" customFormat="1" ht="12" customHeight="1">
      <c r="A37" s="77" t="s">
        <v>173</v>
      </c>
      <c r="B37" s="72" t="s">
        <v>111</v>
      </c>
      <c r="C37" s="72" t="s">
        <v>110</v>
      </c>
      <c r="D37" s="58">
        <v>0</v>
      </c>
      <c r="E37" s="179">
        <f t="shared" si="0"/>
        <v>0</v>
      </c>
      <c r="F37" s="58">
        <v>0</v>
      </c>
    </row>
    <row r="38" spans="1:6" s="3" customFormat="1" ht="12" customHeight="1">
      <c r="A38" s="73"/>
      <c r="B38" s="74"/>
      <c r="C38" s="74"/>
      <c r="D38" s="58"/>
      <c r="E38" s="179">
        <f t="shared" si="0"/>
        <v>0</v>
      </c>
      <c r="F38" s="58"/>
    </row>
    <row r="39" spans="1:6" s="3" customFormat="1" ht="12" customHeight="1">
      <c r="A39" s="31" t="s">
        <v>155</v>
      </c>
      <c r="B39" s="32" t="s">
        <v>55</v>
      </c>
      <c r="C39" s="71"/>
      <c r="D39" s="59">
        <f>SUM(D40:D42)</f>
        <v>35697</v>
      </c>
      <c r="E39" s="185">
        <f t="shared" si="0"/>
        <v>15156</v>
      </c>
      <c r="F39" s="59">
        <f>SUM(F40:F42)</f>
        <v>50853</v>
      </c>
    </row>
    <row r="40" spans="1:6" s="3" customFormat="1" ht="12" customHeight="1">
      <c r="A40" s="77" t="s">
        <v>156</v>
      </c>
      <c r="B40" s="72" t="s">
        <v>159</v>
      </c>
      <c r="C40" s="72" t="s">
        <v>92</v>
      </c>
      <c r="D40" s="180">
        <v>5977</v>
      </c>
      <c r="E40" s="186">
        <f t="shared" si="0"/>
        <v>15156</v>
      </c>
      <c r="F40" s="180">
        <v>21133</v>
      </c>
    </row>
    <row r="41" spans="1:6" s="3" customFormat="1" ht="12" customHeight="1">
      <c r="A41" s="77" t="s">
        <v>157</v>
      </c>
      <c r="B41" s="72" t="s">
        <v>55</v>
      </c>
      <c r="C41" s="72" t="s">
        <v>109</v>
      </c>
      <c r="D41" s="180">
        <v>0</v>
      </c>
      <c r="E41" s="186">
        <f t="shared" si="0"/>
        <v>0</v>
      </c>
      <c r="F41" s="180">
        <v>0</v>
      </c>
    </row>
    <row r="42" spans="1:6" s="3" customFormat="1" ht="12" customHeight="1">
      <c r="A42" s="77" t="s">
        <v>158</v>
      </c>
      <c r="B42" s="72" t="s">
        <v>113</v>
      </c>
      <c r="C42" s="72" t="s">
        <v>112</v>
      </c>
      <c r="D42" s="180">
        <v>29720</v>
      </c>
      <c r="E42" s="186">
        <f t="shared" si="0"/>
        <v>0</v>
      </c>
      <c r="F42" s="180">
        <v>29720</v>
      </c>
    </row>
    <row r="43" spans="1:6" s="3" customFormat="1" ht="12" customHeight="1">
      <c r="A43" s="76"/>
      <c r="B43" s="71"/>
      <c r="C43" s="71"/>
      <c r="D43" s="59">
        <v>0</v>
      </c>
      <c r="E43" s="185">
        <f t="shared" si="0"/>
        <v>0</v>
      </c>
      <c r="F43" s="59">
        <v>0</v>
      </c>
    </row>
    <row r="44" spans="1:6" s="53" customFormat="1" ht="12" customHeight="1">
      <c r="A44" s="78"/>
      <c r="B44" s="36" t="s">
        <v>115</v>
      </c>
      <c r="C44" s="36" t="s">
        <v>114</v>
      </c>
      <c r="D44" s="187">
        <f>D39+D9</f>
        <v>237175</v>
      </c>
      <c r="E44" s="185">
        <f t="shared" si="0"/>
        <v>15156</v>
      </c>
      <c r="F44" s="187">
        <f>F39+F9</f>
        <v>252331</v>
      </c>
    </row>
    <row r="45" spans="1:6" s="3" customFormat="1" ht="12" customHeight="1">
      <c r="A45" s="76"/>
      <c r="B45" s="71"/>
      <c r="C45" s="71"/>
      <c r="D45" s="58">
        <v>0</v>
      </c>
      <c r="E45" s="179">
        <f t="shared" si="0"/>
        <v>0</v>
      </c>
      <c r="F45" s="58">
        <v>0</v>
      </c>
    </row>
    <row r="46" spans="1:6" s="3" customFormat="1" ht="12" customHeight="1">
      <c r="A46" s="79" t="s">
        <v>66</v>
      </c>
      <c r="B46" s="36" t="s">
        <v>68</v>
      </c>
      <c r="C46" s="36" t="s">
        <v>118</v>
      </c>
      <c r="D46" s="187">
        <f>SUM(D47)</f>
        <v>54824</v>
      </c>
      <c r="E46" s="185">
        <f t="shared" si="0"/>
        <v>61253</v>
      </c>
      <c r="F46" s="187">
        <f>SUM(F47)</f>
        <v>116077</v>
      </c>
    </row>
    <row r="47" spans="1:6" s="3" customFormat="1" ht="12" customHeight="1">
      <c r="A47" s="76" t="s">
        <v>166</v>
      </c>
      <c r="B47" s="71" t="s">
        <v>117</v>
      </c>
      <c r="C47" s="71" t="s">
        <v>116</v>
      </c>
      <c r="D47" s="58">
        <v>54824</v>
      </c>
      <c r="E47" s="179">
        <f t="shared" si="0"/>
        <v>61253</v>
      </c>
      <c r="F47" s="58">
        <v>116077</v>
      </c>
    </row>
    <row r="48" spans="1:6" s="3" customFormat="1" ht="12" customHeight="1">
      <c r="A48" s="76"/>
      <c r="B48" s="71"/>
      <c r="C48" s="71"/>
      <c r="D48" s="58"/>
      <c r="E48" s="179">
        <f t="shared" si="0"/>
        <v>0</v>
      </c>
      <c r="F48" s="58"/>
    </row>
    <row r="49" spans="1:6" s="53" customFormat="1" ht="12" customHeight="1">
      <c r="A49" s="78"/>
      <c r="B49" s="36" t="s">
        <v>167</v>
      </c>
      <c r="C49" s="36" t="s">
        <v>119</v>
      </c>
      <c r="D49" s="59">
        <f>D44+D46</f>
        <v>291999</v>
      </c>
      <c r="E49" s="185">
        <f t="shared" si="0"/>
        <v>76409</v>
      </c>
      <c r="F49" s="59">
        <f>F44+F46</f>
        <v>368408</v>
      </c>
    </row>
    <row r="50" spans="1:6" s="4" customFormat="1" ht="24" customHeight="1">
      <c r="A50" s="214"/>
      <c r="B50" s="214"/>
      <c r="C50" s="68"/>
      <c r="D50" s="188"/>
      <c r="E50" s="189"/>
      <c r="F50" s="190"/>
    </row>
    <row r="51" spans="1:6" s="55" customFormat="1" ht="25.5">
      <c r="A51" s="31" t="s">
        <v>1</v>
      </c>
      <c r="B51" s="31" t="s">
        <v>14</v>
      </c>
      <c r="C51" s="31" t="s">
        <v>209</v>
      </c>
      <c r="D51" s="176" t="s">
        <v>233</v>
      </c>
      <c r="E51" s="176" t="s">
        <v>235</v>
      </c>
      <c r="F51" s="176" t="s">
        <v>232</v>
      </c>
    </row>
    <row r="52" spans="1:6" s="2" customFormat="1" ht="12" customHeight="1">
      <c r="A52" s="54">
        <v>1</v>
      </c>
      <c r="B52" s="54">
        <v>2</v>
      </c>
      <c r="C52" s="54">
        <v>3</v>
      </c>
      <c r="D52" s="177">
        <v>4</v>
      </c>
      <c r="E52" s="178">
        <v>5</v>
      </c>
      <c r="F52" s="177">
        <v>6</v>
      </c>
    </row>
    <row r="53" spans="1:6" ht="12" customHeight="1">
      <c r="A53" s="44" t="s">
        <v>120</v>
      </c>
      <c r="B53" s="80" t="s">
        <v>207</v>
      </c>
      <c r="C53" s="43"/>
      <c r="D53" s="59">
        <f>SUM(D54:D58)</f>
        <v>222626</v>
      </c>
      <c r="E53" s="185">
        <f>F53-D53</f>
        <v>15032</v>
      </c>
      <c r="F53" s="59">
        <f>SUM(F54:F58)</f>
        <v>237658</v>
      </c>
    </row>
    <row r="54" spans="1:6" ht="12" customHeight="1">
      <c r="A54" s="81" t="s">
        <v>170</v>
      </c>
      <c r="B54" s="82" t="s">
        <v>15</v>
      </c>
      <c r="C54" s="82" t="s">
        <v>168</v>
      </c>
      <c r="D54" s="180">
        <v>87214</v>
      </c>
      <c r="E54" s="179">
        <f aca="true" t="shared" si="1" ref="E54:E78">F54-D54</f>
        <v>0</v>
      </c>
      <c r="F54" s="180">
        <v>87214</v>
      </c>
    </row>
    <row r="55" spans="1:6" ht="12" customHeight="1">
      <c r="A55" s="81" t="s">
        <v>171</v>
      </c>
      <c r="B55" s="82" t="s">
        <v>16</v>
      </c>
      <c r="C55" s="82" t="s">
        <v>169</v>
      </c>
      <c r="D55" s="180">
        <v>18876</v>
      </c>
      <c r="E55" s="179">
        <f t="shared" si="1"/>
        <v>0</v>
      </c>
      <c r="F55" s="180">
        <v>18876</v>
      </c>
    </row>
    <row r="56" spans="1:6" ht="12" customHeight="1">
      <c r="A56" s="81" t="s">
        <v>172</v>
      </c>
      <c r="B56" s="82" t="s">
        <v>17</v>
      </c>
      <c r="C56" s="82" t="s">
        <v>178</v>
      </c>
      <c r="D56" s="180">
        <v>85072</v>
      </c>
      <c r="E56" s="186">
        <f t="shared" si="1"/>
        <v>2024</v>
      </c>
      <c r="F56" s="180">
        <v>87096</v>
      </c>
    </row>
    <row r="57" spans="1:6" ht="12" customHeight="1">
      <c r="A57" s="81" t="s">
        <v>173</v>
      </c>
      <c r="B57" s="82" t="s">
        <v>18</v>
      </c>
      <c r="C57" s="82" t="s">
        <v>179</v>
      </c>
      <c r="D57" s="180">
        <v>2700</v>
      </c>
      <c r="E57" s="179">
        <f t="shared" si="1"/>
        <v>0</v>
      </c>
      <c r="F57" s="180">
        <v>2700</v>
      </c>
    </row>
    <row r="58" spans="1:6" ht="12" customHeight="1">
      <c r="A58" s="81" t="s">
        <v>174</v>
      </c>
      <c r="B58" s="82" t="s">
        <v>19</v>
      </c>
      <c r="C58" s="82" t="s">
        <v>180</v>
      </c>
      <c r="D58" s="180">
        <f>SUM(D59:D62)</f>
        <v>28764</v>
      </c>
      <c r="E58" s="186">
        <f t="shared" si="1"/>
        <v>13008</v>
      </c>
      <c r="F58" s="180">
        <f>SUM(F59:F62)</f>
        <v>41772</v>
      </c>
    </row>
    <row r="59" spans="1:6" ht="12" customHeight="1">
      <c r="A59" s="83" t="s">
        <v>185</v>
      </c>
      <c r="B59" s="84" t="s">
        <v>175</v>
      </c>
      <c r="C59" s="40" t="s">
        <v>181</v>
      </c>
      <c r="D59" s="181">
        <v>4935</v>
      </c>
      <c r="E59" s="179">
        <f t="shared" si="1"/>
        <v>0</v>
      </c>
      <c r="F59" s="181">
        <v>4935</v>
      </c>
    </row>
    <row r="60" spans="1:6" ht="12" customHeight="1">
      <c r="A60" s="83" t="s">
        <v>186</v>
      </c>
      <c r="B60" s="40" t="s">
        <v>177</v>
      </c>
      <c r="C60" s="85" t="s">
        <v>182</v>
      </c>
      <c r="D60" s="191"/>
      <c r="E60" s="179">
        <f t="shared" si="1"/>
        <v>0</v>
      </c>
      <c r="F60" s="191"/>
    </row>
    <row r="61" spans="1:6" ht="12" customHeight="1">
      <c r="A61" s="83" t="s">
        <v>187</v>
      </c>
      <c r="B61" s="84" t="s">
        <v>176</v>
      </c>
      <c r="C61" s="85" t="s">
        <v>183</v>
      </c>
      <c r="D61" s="192">
        <v>14960</v>
      </c>
      <c r="E61" s="179">
        <f t="shared" si="1"/>
        <v>0</v>
      </c>
      <c r="F61" s="192">
        <v>14960</v>
      </c>
    </row>
    <row r="62" spans="1:6" ht="12" customHeight="1">
      <c r="A62" s="83" t="s">
        <v>188</v>
      </c>
      <c r="B62" s="40" t="s">
        <v>34</v>
      </c>
      <c r="C62" s="86" t="s">
        <v>184</v>
      </c>
      <c r="D62" s="181">
        <v>8869</v>
      </c>
      <c r="E62" s="179">
        <f t="shared" si="1"/>
        <v>13008</v>
      </c>
      <c r="F62" s="181">
        <v>21877</v>
      </c>
    </row>
    <row r="63" spans="1:6" ht="12" customHeight="1">
      <c r="A63" s="69"/>
      <c r="B63" s="41"/>
      <c r="C63" s="42"/>
      <c r="D63" s="58"/>
      <c r="E63" s="179">
        <f t="shared" si="1"/>
        <v>0</v>
      </c>
      <c r="F63" s="58"/>
    </row>
    <row r="64" spans="1:6" ht="12" customHeight="1">
      <c r="A64" s="44" t="s">
        <v>155</v>
      </c>
      <c r="B64" s="43" t="s">
        <v>208</v>
      </c>
      <c r="C64" s="43"/>
      <c r="D64" s="59">
        <f>+D65+D66+D67</f>
        <v>65347</v>
      </c>
      <c r="E64" s="185">
        <f t="shared" si="1"/>
        <v>61377</v>
      </c>
      <c r="F64" s="59">
        <f>+F65+F66+F67</f>
        <v>126724</v>
      </c>
    </row>
    <row r="65" spans="1:6" s="39" customFormat="1" ht="12" customHeight="1">
      <c r="A65" s="81" t="s">
        <v>156</v>
      </c>
      <c r="B65" s="87" t="s">
        <v>20</v>
      </c>
      <c r="C65" s="82" t="s">
        <v>189</v>
      </c>
      <c r="D65" s="180">
        <v>8262</v>
      </c>
      <c r="E65" s="186">
        <f t="shared" si="1"/>
        <v>2712</v>
      </c>
      <c r="F65" s="180">
        <v>10974</v>
      </c>
    </row>
    <row r="66" spans="1:6" s="39" customFormat="1" ht="12" customHeight="1">
      <c r="A66" s="81" t="s">
        <v>157</v>
      </c>
      <c r="B66" s="87" t="s">
        <v>21</v>
      </c>
      <c r="C66" s="82" t="s">
        <v>190</v>
      </c>
      <c r="D66" s="180">
        <v>56885</v>
      </c>
      <c r="E66" s="186">
        <f t="shared" si="1"/>
        <v>58665</v>
      </c>
      <c r="F66" s="180">
        <v>115550</v>
      </c>
    </row>
    <row r="67" spans="1:6" s="39" customFormat="1" ht="12" customHeight="1">
      <c r="A67" s="81" t="s">
        <v>158</v>
      </c>
      <c r="B67" s="88" t="s">
        <v>22</v>
      </c>
      <c r="C67" s="89" t="s">
        <v>191</v>
      </c>
      <c r="D67" s="180">
        <v>200</v>
      </c>
      <c r="E67" s="179">
        <f t="shared" si="1"/>
        <v>0</v>
      </c>
      <c r="F67" s="180">
        <v>200</v>
      </c>
    </row>
    <row r="68" spans="1:6" ht="12" customHeight="1">
      <c r="A68" s="49"/>
      <c r="B68" s="50"/>
      <c r="C68" s="62"/>
      <c r="D68" s="58"/>
      <c r="E68" s="179">
        <f t="shared" si="1"/>
        <v>0</v>
      </c>
      <c r="F68" s="58"/>
    </row>
    <row r="69" spans="1:6" s="17" customFormat="1" ht="12" customHeight="1">
      <c r="A69" s="44"/>
      <c r="B69" s="44" t="s">
        <v>192</v>
      </c>
      <c r="C69" s="43"/>
      <c r="D69" s="59">
        <f>D53+D64</f>
        <v>287973</v>
      </c>
      <c r="E69" s="185">
        <f t="shared" si="1"/>
        <v>76409</v>
      </c>
      <c r="F69" s="59">
        <f>F53+F64</f>
        <v>364382</v>
      </c>
    </row>
    <row r="70" spans="1:6" ht="12" customHeight="1">
      <c r="A70" s="44"/>
      <c r="B70" s="44"/>
      <c r="C70" s="43"/>
      <c r="D70" s="59"/>
      <c r="E70" s="179">
        <f t="shared" si="1"/>
        <v>0</v>
      </c>
      <c r="F70" s="59"/>
    </row>
    <row r="71" spans="1:6" ht="12" customHeight="1">
      <c r="A71" s="44" t="s">
        <v>66</v>
      </c>
      <c r="B71" s="44" t="s">
        <v>193</v>
      </c>
      <c r="C71" s="43" t="s">
        <v>196</v>
      </c>
      <c r="D71" s="64">
        <f>D72</f>
        <v>4026</v>
      </c>
      <c r="E71" s="179">
        <f t="shared" si="1"/>
        <v>0</v>
      </c>
      <c r="F71" s="64">
        <f>F72</f>
        <v>4026</v>
      </c>
    </row>
    <row r="72" spans="1:6" s="39" customFormat="1" ht="12" customHeight="1">
      <c r="A72" s="87" t="s">
        <v>166</v>
      </c>
      <c r="B72" s="87" t="s">
        <v>195</v>
      </c>
      <c r="C72" s="82" t="s">
        <v>194</v>
      </c>
      <c r="D72" s="193">
        <f>SUM(D73:D76)</f>
        <v>4026</v>
      </c>
      <c r="E72" s="179">
        <f t="shared" si="1"/>
        <v>0</v>
      </c>
      <c r="F72" s="193">
        <f>SUM(F73:F76)</f>
        <v>4026</v>
      </c>
    </row>
    <row r="73" spans="1:6" ht="12" customHeight="1">
      <c r="A73" s="73" t="s">
        <v>121</v>
      </c>
      <c r="B73" s="48" t="s">
        <v>197</v>
      </c>
      <c r="C73" s="40" t="s">
        <v>198</v>
      </c>
      <c r="D73" s="193"/>
      <c r="E73" s="179">
        <f t="shared" si="1"/>
        <v>0</v>
      </c>
      <c r="F73" s="193"/>
    </row>
    <row r="74" spans="1:6" ht="12" customHeight="1">
      <c r="A74" s="73" t="s">
        <v>131</v>
      </c>
      <c r="B74" s="48" t="s">
        <v>201</v>
      </c>
      <c r="C74" s="40" t="s">
        <v>202</v>
      </c>
      <c r="D74" s="181"/>
      <c r="E74" s="179">
        <f t="shared" si="1"/>
        <v>0</v>
      </c>
      <c r="F74" s="181"/>
    </row>
    <row r="75" spans="1:6" ht="12" customHeight="1">
      <c r="A75" s="73" t="s">
        <v>199</v>
      </c>
      <c r="B75" s="48" t="s">
        <v>25</v>
      </c>
      <c r="C75" s="40" t="s">
        <v>203</v>
      </c>
      <c r="D75" s="181">
        <v>4026</v>
      </c>
      <c r="E75" s="179">
        <f t="shared" si="1"/>
        <v>0</v>
      </c>
      <c r="F75" s="181">
        <v>4026</v>
      </c>
    </row>
    <row r="76" spans="1:6" ht="12" customHeight="1">
      <c r="A76" s="73" t="s">
        <v>200</v>
      </c>
      <c r="B76" s="48" t="s">
        <v>204</v>
      </c>
      <c r="C76" s="40" t="s">
        <v>205</v>
      </c>
      <c r="D76" s="181"/>
      <c r="E76" s="179">
        <f t="shared" si="1"/>
        <v>0</v>
      </c>
      <c r="F76" s="181"/>
    </row>
    <row r="77" spans="1:6" ht="12" customHeight="1">
      <c r="A77" s="49"/>
      <c r="B77" s="51"/>
      <c r="C77" s="41"/>
      <c r="D77" s="58"/>
      <c r="E77" s="179">
        <f t="shared" si="1"/>
        <v>0</v>
      </c>
      <c r="F77" s="58"/>
    </row>
    <row r="78" spans="1:6" s="53" customFormat="1" ht="12.75" customHeight="1">
      <c r="A78" s="52"/>
      <c r="B78" s="52" t="s">
        <v>206</v>
      </c>
      <c r="C78" s="90"/>
      <c r="D78" s="64">
        <f>D69+D71</f>
        <v>291999</v>
      </c>
      <c r="E78" s="185">
        <f t="shared" si="1"/>
        <v>76409</v>
      </c>
      <c r="F78" s="64">
        <f>F69+F71</f>
        <v>368408</v>
      </c>
    </row>
    <row r="79" ht="7.5" customHeight="1">
      <c r="F79" s="53"/>
    </row>
  </sheetData>
  <sheetProtection/>
  <mergeCells count="6">
    <mergeCell ref="E6:F6"/>
    <mergeCell ref="A3:F3"/>
    <mergeCell ref="A4:F4"/>
    <mergeCell ref="C1:F1"/>
    <mergeCell ref="A6:B6"/>
    <mergeCell ref="A50:B50"/>
  </mergeCells>
  <printOptions horizontalCentered="1"/>
  <pageMargins left="0.7" right="0.7" top="0.75" bottom="0.75" header="0.3" footer="0.3"/>
  <pageSetup fitToHeight="2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zoomScaleSheetLayoutView="100" zoomScalePageLayoutView="0" workbookViewId="0" topLeftCell="A1">
      <selection activeCell="J26" sqref="J26"/>
    </sheetView>
  </sheetViews>
  <sheetFormatPr defaultColWidth="9.00390625" defaultRowHeight="12.75"/>
  <cols>
    <col min="1" max="1" width="6.875" style="5" customWidth="1"/>
    <col min="2" max="2" width="41.50390625" style="8" customWidth="1"/>
    <col min="3" max="3" width="11.875" style="5" customWidth="1"/>
    <col min="4" max="5" width="10.625" style="5" customWidth="1"/>
    <col min="6" max="6" width="36.875" style="5" customWidth="1"/>
    <col min="7" max="7" width="10.875" style="5" customWidth="1"/>
    <col min="8" max="8" width="10.375" style="5" customWidth="1"/>
    <col min="9" max="9" width="10.00390625" style="5" customWidth="1"/>
    <col min="10" max="10" width="4.875" style="5" customWidth="1"/>
    <col min="11" max="16384" width="9.375" style="5" customWidth="1"/>
  </cols>
  <sheetData>
    <row r="1" spans="2:10" ht="39.75" customHeight="1">
      <c r="B1" s="6" t="s">
        <v>27</v>
      </c>
      <c r="C1" s="7"/>
      <c r="D1" s="7"/>
      <c r="E1" s="7"/>
      <c r="F1" s="7"/>
      <c r="G1" s="7"/>
      <c r="H1" s="7"/>
      <c r="I1" s="7"/>
      <c r="J1" s="216" t="s">
        <v>318</v>
      </c>
    </row>
    <row r="2" spans="8:10" ht="13.5">
      <c r="H2" s="218" t="s">
        <v>244</v>
      </c>
      <c r="I2" s="218"/>
      <c r="J2" s="216"/>
    </row>
    <row r="3" spans="1:10" ht="18" customHeight="1">
      <c r="A3" s="215" t="s">
        <v>1</v>
      </c>
      <c r="B3" s="105" t="s">
        <v>28</v>
      </c>
      <c r="C3" s="105"/>
      <c r="D3" s="105"/>
      <c r="E3" s="105"/>
      <c r="F3" s="105" t="s">
        <v>29</v>
      </c>
      <c r="G3" s="105"/>
      <c r="H3" s="105"/>
      <c r="I3" s="105"/>
      <c r="J3" s="216"/>
    </row>
    <row r="4" spans="1:10" s="10" customFormat="1" ht="35.25" customHeight="1">
      <c r="A4" s="215"/>
      <c r="B4" s="106" t="s">
        <v>30</v>
      </c>
      <c r="C4" s="33" t="s">
        <v>233</v>
      </c>
      <c r="D4" s="33" t="s">
        <v>234</v>
      </c>
      <c r="E4" s="33" t="s">
        <v>232</v>
      </c>
      <c r="F4" s="106" t="s">
        <v>30</v>
      </c>
      <c r="G4" s="33" t="s">
        <v>233</v>
      </c>
      <c r="H4" s="33" t="s">
        <v>234</v>
      </c>
      <c r="I4" s="33" t="s">
        <v>232</v>
      </c>
      <c r="J4" s="216"/>
    </row>
    <row r="5" spans="1:10" s="11" customFormat="1" ht="12" customHeight="1">
      <c r="A5" s="107">
        <v>1</v>
      </c>
      <c r="B5" s="107">
        <v>2</v>
      </c>
      <c r="C5" s="107">
        <v>3</v>
      </c>
      <c r="D5" s="107">
        <v>4</v>
      </c>
      <c r="E5" s="107">
        <v>5</v>
      </c>
      <c r="F5" s="107">
        <v>6</v>
      </c>
      <c r="G5" s="107">
        <v>7</v>
      </c>
      <c r="H5" s="107">
        <v>8</v>
      </c>
      <c r="I5" s="107">
        <v>9</v>
      </c>
      <c r="J5" s="216"/>
    </row>
    <row r="6" spans="1:10" ht="12.75" customHeight="1">
      <c r="A6" s="108" t="s">
        <v>3</v>
      </c>
      <c r="B6" s="109" t="s">
        <v>236</v>
      </c>
      <c r="C6" s="110">
        <v>126041</v>
      </c>
      <c r="D6" s="110">
        <f>E6-C6</f>
        <v>0</v>
      </c>
      <c r="E6" s="121">
        <v>126041</v>
      </c>
      <c r="F6" s="109" t="s">
        <v>31</v>
      </c>
      <c r="G6" s="18">
        <v>87214</v>
      </c>
      <c r="H6" s="18">
        <f>I6-G6</f>
        <v>0</v>
      </c>
      <c r="I6" s="18">
        <v>87214</v>
      </c>
      <c r="J6" s="216"/>
    </row>
    <row r="7" spans="1:10" ht="12.75" customHeight="1">
      <c r="A7" s="108" t="s">
        <v>4</v>
      </c>
      <c r="B7" s="109" t="s">
        <v>210</v>
      </c>
      <c r="C7" s="110">
        <v>44000</v>
      </c>
      <c r="D7" s="110">
        <f aca="true" t="shared" si="0" ref="D7:D21">E7-C7</f>
        <v>0</v>
      </c>
      <c r="E7" s="121">
        <v>44000</v>
      </c>
      <c r="F7" s="109" t="s">
        <v>239</v>
      </c>
      <c r="G7" s="18">
        <v>18876</v>
      </c>
      <c r="H7" s="18">
        <f aca="true" t="shared" si="1" ref="H7:H22">I7-G7</f>
        <v>0</v>
      </c>
      <c r="I7" s="18">
        <v>18876</v>
      </c>
      <c r="J7" s="216"/>
    </row>
    <row r="8" spans="1:10" ht="12.75" customHeight="1">
      <c r="A8" s="108" t="s">
        <v>5</v>
      </c>
      <c r="B8" s="109" t="s">
        <v>237</v>
      </c>
      <c r="C8" s="110">
        <v>23297</v>
      </c>
      <c r="D8" s="110">
        <f t="shared" si="0"/>
        <v>0</v>
      </c>
      <c r="E8" s="121">
        <v>23297</v>
      </c>
      <c r="F8" s="109" t="s">
        <v>32</v>
      </c>
      <c r="G8" s="18">
        <v>85072</v>
      </c>
      <c r="H8" s="18">
        <f t="shared" si="1"/>
        <v>2024</v>
      </c>
      <c r="I8" s="18">
        <v>87096</v>
      </c>
      <c r="J8" s="216"/>
    </row>
    <row r="9" spans="1:10" ht="12.75" customHeight="1">
      <c r="A9" s="108" t="s">
        <v>23</v>
      </c>
      <c r="B9" s="111"/>
      <c r="C9" s="112"/>
      <c r="D9" s="110">
        <f t="shared" si="0"/>
        <v>0</v>
      </c>
      <c r="E9" s="122"/>
      <c r="F9" s="109" t="s">
        <v>18</v>
      </c>
      <c r="G9" s="18">
        <v>2700</v>
      </c>
      <c r="H9" s="18">
        <f t="shared" si="1"/>
        <v>0</v>
      </c>
      <c r="I9" s="18">
        <v>2700</v>
      </c>
      <c r="J9" s="216"/>
    </row>
    <row r="10" spans="1:10" ht="12.75" customHeight="1">
      <c r="A10" s="108" t="s">
        <v>6</v>
      </c>
      <c r="B10" s="111"/>
      <c r="C10" s="112"/>
      <c r="D10" s="110">
        <f t="shared" si="0"/>
        <v>0</v>
      </c>
      <c r="E10" s="122"/>
      <c r="F10" s="109" t="s">
        <v>19</v>
      </c>
      <c r="G10" s="18">
        <v>19895</v>
      </c>
      <c r="H10" s="18">
        <f t="shared" si="1"/>
        <v>0</v>
      </c>
      <c r="I10" s="18">
        <v>19895</v>
      </c>
      <c r="J10" s="216"/>
    </row>
    <row r="11" spans="1:10" ht="12.75" customHeight="1">
      <c r="A11" s="108" t="s">
        <v>11</v>
      </c>
      <c r="B11" s="109"/>
      <c r="C11" s="18"/>
      <c r="D11" s="110">
        <f t="shared" si="0"/>
        <v>0</v>
      </c>
      <c r="E11" s="121"/>
      <c r="F11" s="109" t="s">
        <v>34</v>
      </c>
      <c r="G11" s="18">
        <v>8869</v>
      </c>
      <c r="H11" s="18">
        <f t="shared" si="1"/>
        <v>-4936</v>
      </c>
      <c r="I11" s="18">
        <v>3933</v>
      </c>
      <c r="J11" s="216"/>
    </row>
    <row r="12" spans="1:10" ht="12.75" customHeight="1">
      <c r="A12" s="108" t="s">
        <v>24</v>
      </c>
      <c r="B12" s="109"/>
      <c r="C12" s="18"/>
      <c r="D12" s="110">
        <f t="shared" si="0"/>
        <v>0</v>
      </c>
      <c r="E12" s="121"/>
      <c r="F12" s="113"/>
      <c r="G12" s="18"/>
      <c r="H12" s="18">
        <f t="shared" si="1"/>
        <v>0</v>
      </c>
      <c r="I12" s="18"/>
      <c r="J12" s="216"/>
    </row>
    <row r="13" spans="1:10" ht="15.75" customHeight="1">
      <c r="A13" s="114" t="s">
        <v>37</v>
      </c>
      <c r="B13" s="115" t="s">
        <v>211</v>
      </c>
      <c r="C13" s="116">
        <f>SUM(C6:C12)</f>
        <v>193338</v>
      </c>
      <c r="D13" s="116">
        <f>SUM(D6:D12)</f>
        <v>0</v>
      </c>
      <c r="E13" s="116">
        <f>SUM(E6:E12)</f>
        <v>193338</v>
      </c>
      <c r="F13" s="115" t="s">
        <v>240</v>
      </c>
      <c r="G13" s="116">
        <f>SUM(G6:G12)</f>
        <v>222626</v>
      </c>
      <c r="H13" s="116">
        <f>SUM(H6:H12)</f>
        <v>-2912</v>
      </c>
      <c r="I13" s="116">
        <f>SUM(I6:I12)</f>
        <v>219714</v>
      </c>
      <c r="J13" s="216"/>
    </row>
    <row r="14" spans="1:10" ht="12.75" customHeight="1">
      <c r="A14" s="117" t="s">
        <v>38</v>
      </c>
      <c r="B14" s="118" t="s">
        <v>68</v>
      </c>
      <c r="C14" s="19">
        <f>+C15+C16+C17+C18</f>
        <v>33314</v>
      </c>
      <c r="D14" s="110">
        <f t="shared" si="0"/>
        <v>-7304</v>
      </c>
      <c r="E14" s="123">
        <f>+E15+E16+E17+E18</f>
        <v>26010</v>
      </c>
      <c r="F14" s="118" t="s">
        <v>197</v>
      </c>
      <c r="G14" s="12"/>
      <c r="H14" s="18">
        <f t="shared" si="1"/>
        <v>0</v>
      </c>
      <c r="I14" s="12"/>
      <c r="J14" s="216"/>
    </row>
    <row r="15" spans="1:10" ht="12.75" customHeight="1">
      <c r="A15" s="117" t="s">
        <v>39</v>
      </c>
      <c r="B15" s="118" t="s">
        <v>212</v>
      </c>
      <c r="C15" s="18">
        <v>33314</v>
      </c>
      <c r="D15" s="110">
        <f t="shared" si="0"/>
        <v>-7304</v>
      </c>
      <c r="E15" s="124">
        <v>26010</v>
      </c>
      <c r="F15" s="118" t="s">
        <v>201</v>
      </c>
      <c r="G15" s="12"/>
      <c r="H15" s="18">
        <f t="shared" si="1"/>
        <v>0</v>
      </c>
      <c r="I15" s="12"/>
      <c r="J15" s="216"/>
    </row>
    <row r="16" spans="1:10" ht="12.75" customHeight="1">
      <c r="A16" s="117" t="s">
        <v>40</v>
      </c>
      <c r="B16" s="118"/>
      <c r="C16" s="18"/>
      <c r="D16" s="110">
        <f t="shared" si="0"/>
        <v>0</v>
      </c>
      <c r="E16" s="124"/>
      <c r="F16" s="118" t="s">
        <v>241</v>
      </c>
      <c r="G16" s="12">
        <v>4026</v>
      </c>
      <c r="H16" s="18">
        <f t="shared" si="1"/>
        <v>0</v>
      </c>
      <c r="I16" s="12">
        <v>4026</v>
      </c>
      <c r="J16" s="216"/>
    </row>
    <row r="17" spans="1:10" ht="12.75" customHeight="1">
      <c r="A17" s="117" t="s">
        <v>41</v>
      </c>
      <c r="B17" s="118"/>
      <c r="C17" s="18"/>
      <c r="D17" s="110">
        <f t="shared" si="0"/>
        <v>0</v>
      </c>
      <c r="E17" s="124"/>
      <c r="F17" s="118" t="s">
        <v>242</v>
      </c>
      <c r="G17" s="12"/>
      <c r="H17" s="18">
        <f t="shared" si="1"/>
        <v>0</v>
      </c>
      <c r="I17" s="12"/>
      <c r="J17" s="216"/>
    </row>
    <row r="18" spans="1:10" ht="12.75" customHeight="1">
      <c r="A18" s="117" t="s">
        <v>42</v>
      </c>
      <c r="B18" s="118"/>
      <c r="C18" s="18"/>
      <c r="D18" s="110">
        <f t="shared" si="0"/>
        <v>0</v>
      </c>
      <c r="E18" s="124"/>
      <c r="F18" s="118"/>
      <c r="G18" s="12"/>
      <c r="H18" s="18">
        <f t="shared" si="1"/>
        <v>0</v>
      </c>
      <c r="I18" s="12"/>
      <c r="J18" s="216"/>
    </row>
    <row r="19" spans="1:10" ht="12.75" customHeight="1">
      <c r="A19" s="117" t="s">
        <v>43</v>
      </c>
      <c r="B19" s="118"/>
      <c r="C19" s="19">
        <f>+C20+C21</f>
        <v>0</v>
      </c>
      <c r="D19" s="110">
        <f t="shared" si="0"/>
        <v>0</v>
      </c>
      <c r="E19" s="124">
        <v>0</v>
      </c>
      <c r="F19" s="118"/>
      <c r="G19" s="12"/>
      <c r="H19" s="18">
        <f t="shared" si="1"/>
        <v>0</v>
      </c>
      <c r="I19" s="12"/>
      <c r="J19" s="216"/>
    </row>
    <row r="20" spans="1:10" ht="12.75" customHeight="1">
      <c r="A20" s="117" t="s">
        <v>44</v>
      </c>
      <c r="B20" s="118"/>
      <c r="C20" s="18"/>
      <c r="D20" s="110">
        <f t="shared" si="0"/>
        <v>0</v>
      </c>
      <c r="E20" s="124"/>
      <c r="F20" s="109"/>
      <c r="G20" s="12"/>
      <c r="H20" s="18">
        <f t="shared" si="1"/>
        <v>0</v>
      </c>
      <c r="I20" s="12"/>
      <c r="J20" s="216"/>
    </row>
    <row r="21" spans="1:10" ht="12.75" customHeight="1">
      <c r="A21" s="117" t="s">
        <v>45</v>
      </c>
      <c r="B21" s="118"/>
      <c r="C21" s="18"/>
      <c r="D21" s="110">
        <f t="shared" si="0"/>
        <v>0</v>
      </c>
      <c r="E21" s="124"/>
      <c r="F21" s="113"/>
      <c r="G21" s="12"/>
      <c r="H21" s="18">
        <f t="shared" si="1"/>
        <v>0</v>
      </c>
      <c r="I21" s="12"/>
      <c r="J21" s="216"/>
    </row>
    <row r="22" spans="1:10" ht="15.75" customHeight="1">
      <c r="A22" s="114" t="s">
        <v>46</v>
      </c>
      <c r="B22" s="115" t="s">
        <v>238</v>
      </c>
      <c r="C22" s="116">
        <f>C14</f>
        <v>33314</v>
      </c>
      <c r="D22" s="116">
        <f>D14</f>
        <v>-7304</v>
      </c>
      <c r="E22" s="116">
        <f>E14</f>
        <v>26010</v>
      </c>
      <c r="F22" s="115" t="s">
        <v>243</v>
      </c>
      <c r="G22" s="119">
        <f>SUM(G14:G21)</f>
        <v>4026</v>
      </c>
      <c r="H22" s="18">
        <f t="shared" si="1"/>
        <v>0</v>
      </c>
      <c r="I22" s="119">
        <f>SUM(I14:I21)</f>
        <v>4026</v>
      </c>
      <c r="J22" s="216"/>
    </row>
    <row r="23" spans="1:10" ht="12.75">
      <c r="A23" s="114" t="s">
        <v>47</v>
      </c>
      <c r="B23" s="114" t="s">
        <v>213</v>
      </c>
      <c r="C23" s="120">
        <f>+C13+C22</f>
        <v>226652</v>
      </c>
      <c r="D23" s="120">
        <f>+D13+D22</f>
        <v>-7304</v>
      </c>
      <c r="E23" s="120">
        <f>+E13+E22</f>
        <v>219348</v>
      </c>
      <c r="F23" s="114" t="s">
        <v>206</v>
      </c>
      <c r="G23" s="120">
        <f>+G13+G22</f>
        <v>226652</v>
      </c>
      <c r="H23" s="120">
        <f>+H13+H22</f>
        <v>-2912</v>
      </c>
      <c r="I23" s="120">
        <f>+I13+I22</f>
        <v>223740</v>
      </c>
      <c r="J23" s="216"/>
    </row>
    <row r="24" spans="1:10" ht="12.75">
      <c r="A24" s="114" t="s">
        <v>48</v>
      </c>
      <c r="B24" s="114" t="s">
        <v>49</v>
      </c>
      <c r="C24" s="120">
        <f>IF(C13-G13&lt;0,G13-C13,"-")</f>
        <v>29288</v>
      </c>
      <c r="D24" s="120"/>
      <c r="E24" s="120">
        <f>IF(E13-I13&lt;0,I13-E13,"-")</f>
        <v>26376</v>
      </c>
      <c r="F24" s="114" t="s">
        <v>50</v>
      </c>
      <c r="G24" s="120" t="str">
        <f>IF(C13-G13&gt;0,C13-G13,"-")</f>
        <v>-</v>
      </c>
      <c r="H24" s="120"/>
      <c r="I24" s="120" t="str">
        <f>IF(E13-I13&gt;0,E13-I13,"-")</f>
        <v>-</v>
      </c>
      <c r="J24" s="216"/>
    </row>
    <row r="25" spans="1:10" ht="12.75">
      <c r="A25" s="114" t="s">
        <v>51</v>
      </c>
      <c r="B25" s="114" t="s">
        <v>52</v>
      </c>
      <c r="C25" s="120" t="str">
        <f>IF(C13+C14-G23&lt;0,G23-(C13+C14),"-")</f>
        <v>-</v>
      </c>
      <c r="D25" s="120"/>
      <c r="E25" s="120">
        <f>IF(E13+E14-I23&lt;0,I23-(E13+E14),"-")</f>
        <v>4392</v>
      </c>
      <c r="F25" s="114" t="s">
        <v>53</v>
      </c>
      <c r="G25" s="120" t="str">
        <f>IF(C13+C14-G23&gt;0,C13+C14-G23,"-")</f>
        <v>-</v>
      </c>
      <c r="H25" s="120"/>
      <c r="I25" s="120" t="str">
        <f>IF(E13+E14-I23&gt;0,E13+E14-I23,"-")</f>
        <v>-</v>
      </c>
      <c r="J25" s="216"/>
    </row>
    <row r="26" spans="2:6" ht="18.75">
      <c r="B26" s="217"/>
      <c r="C26" s="217"/>
      <c r="D26" s="217"/>
      <c r="E26" s="217"/>
      <c r="F26" s="217"/>
    </row>
  </sheetData>
  <sheetProtection/>
  <mergeCells count="4">
    <mergeCell ref="A3:A4"/>
    <mergeCell ref="J1:J25"/>
    <mergeCell ref="B26:F26"/>
    <mergeCell ref="H2:I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SheetLayoutView="115" zoomScalePageLayoutView="0" workbookViewId="0" topLeftCell="A1">
      <selection activeCell="J33" sqref="J33"/>
    </sheetView>
  </sheetViews>
  <sheetFormatPr defaultColWidth="9.00390625" defaultRowHeight="12.75"/>
  <cols>
    <col min="1" max="1" width="6.875" style="5" customWidth="1"/>
    <col min="2" max="2" width="42.50390625" style="8" customWidth="1"/>
    <col min="3" max="4" width="10.125" style="5" customWidth="1"/>
    <col min="5" max="5" width="9.875" style="5" customWidth="1"/>
    <col min="6" max="6" width="40.125" style="5" customWidth="1"/>
    <col min="7" max="7" width="10.50390625" style="5" customWidth="1"/>
    <col min="8" max="8" width="10.375" style="5" customWidth="1"/>
    <col min="9" max="9" width="10.00390625" style="5" customWidth="1"/>
    <col min="10" max="10" width="4.875" style="5" customWidth="1"/>
    <col min="11" max="16384" width="9.375" style="5" customWidth="1"/>
  </cols>
  <sheetData>
    <row r="1" spans="2:10" ht="31.5">
      <c r="B1" s="6" t="s">
        <v>54</v>
      </c>
      <c r="C1" s="7"/>
      <c r="D1" s="7"/>
      <c r="E1" s="7"/>
      <c r="F1" s="7"/>
      <c r="G1" s="7"/>
      <c r="H1" s="7"/>
      <c r="I1" s="7"/>
      <c r="J1" s="216" t="s">
        <v>319</v>
      </c>
    </row>
    <row r="2" spans="8:10" ht="13.5">
      <c r="H2" s="9"/>
      <c r="I2" s="9" t="s">
        <v>244</v>
      </c>
      <c r="J2" s="216"/>
    </row>
    <row r="3" spans="1:10" ht="12.75">
      <c r="A3" s="215" t="s">
        <v>1</v>
      </c>
      <c r="B3" s="105" t="s">
        <v>28</v>
      </c>
      <c r="C3" s="105"/>
      <c r="D3" s="105"/>
      <c r="E3" s="105"/>
      <c r="F3" s="105" t="s">
        <v>29</v>
      </c>
      <c r="G3" s="105"/>
      <c r="H3" s="105"/>
      <c r="I3" s="105"/>
      <c r="J3" s="216"/>
    </row>
    <row r="4" spans="1:10" s="10" customFormat="1" ht="33.75">
      <c r="A4" s="215"/>
      <c r="B4" s="106" t="s">
        <v>30</v>
      </c>
      <c r="C4" s="33" t="s">
        <v>233</v>
      </c>
      <c r="D4" s="33" t="s">
        <v>234</v>
      </c>
      <c r="E4" s="33" t="s">
        <v>232</v>
      </c>
      <c r="F4" s="106" t="s">
        <v>30</v>
      </c>
      <c r="G4" s="33" t="s">
        <v>233</v>
      </c>
      <c r="H4" s="33" t="s">
        <v>234</v>
      </c>
      <c r="I4" s="33" t="s">
        <v>232</v>
      </c>
      <c r="J4" s="216"/>
    </row>
    <row r="5" spans="1:10" s="10" customFormat="1" ht="12.75">
      <c r="A5" s="107">
        <v>1</v>
      </c>
      <c r="B5" s="107">
        <v>2</v>
      </c>
      <c r="C5" s="107">
        <v>3</v>
      </c>
      <c r="D5" s="107">
        <v>4</v>
      </c>
      <c r="E5" s="107">
        <v>5</v>
      </c>
      <c r="F5" s="107">
        <v>6</v>
      </c>
      <c r="G5" s="107">
        <v>7</v>
      </c>
      <c r="H5" s="107">
        <v>8</v>
      </c>
      <c r="I5" s="107">
        <v>9</v>
      </c>
      <c r="J5" s="216"/>
    </row>
    <row r="6" spans="1:10" ht="12.75" customHeight="1">
      <c r="A6" s="108" t="s">
        <v>3</v>
      </c>
      <c r="B6" s="125" t="s">
        <v>245</v>
      </c>
      <c r="C6" s="18">
        <v>5977</v>
      </c>
      <c r="D6" s="18">
        <f>E6-C6</f>
        <v>15156</v>
      </c>
      <c r="E6" s="18">
        <v>21133</v>
      </c>
      <c r="F6" s="109" t="s">
        <v>20</v>
      </c>
      <c r="G6" s="18">
        <v>8262</v>
      </c>
      <c r="H6" s="18">
        <f>I6-G6</f>
        <v>2712</v>
      </c>
      <c r="I6" s="18">
        <v>10974</v>
      </c>
      <c r="J6" s="216"/>
    </row>
    <row r="7" spans="1:10" ht="12.75">
      <c r="A7" s="108" t="s">
        <v>4</v>
      </c>
      <c r="B7" s="126" t="s">
        <v>215</v>
      </c>
      <c r="C7" s="18">
        <v>8140</v>
      </c>
      <c r="D7" s="18">
        <f>E7-C7</f>
        <v>0</v>
      </c>
      <c r="E7" s="18">
        <v>8140</v>
      </c>
      <c r="F7" s="109" t="s">
        <v>21</v>
      </c>
      <c r="G7" s="18">
        <v>56885</v>
      </c>
      <c r="H7" s="18">
        <f aca="true" t="shared" si="0" ref="H7:H30">I7-G7</f>
        <v>58665</v>
      </c>
      <c r="I7" s="18">
        <v>115550</v>
      </c>
      <c r="J7" s="216"/>
    </row>
    <row r="8" spans="1:10" ht="12.75" customHeight="1">
      <c r="A8" s="108" t="s">
        <v>5</v>
      </c>
      <c r="B8" s="125" t="s">
        <v>214</v>
      </c>
      <c r="C8" s="18"/>
      <c r="D8" s="18">
        <f>E8-C8</f>
        <v>0</v>
      </c>
      <c r="E8" s="18"/>
      <c r="F8" s="109" t="s">
        <v>22</v>
      </c>
      <c r="G8" s="18">
        <v>200</v>
      </c>
      <c r="H8" s="18">
        <f t="shared" si="0"/>
        <v>0</v>
      </c>
      <c r="I8" s="18">
        <v>200</v>
      </c>
      <c r="J8" s="216"/>
    </row>
    <row r="9" spans="1:10" ht="21.75" customHeight="1">
      <c r="A9" s="108" t="s">
        <v>23</v>
      </c>
      <c r="B9" s="125" t="s">
        <v>246</v>
      </c>
      <c r="C9" s="18">
        <v>29720</v>
      </c>
      <c r="D9" s="18">
        <f>E9-C9</f>
        <v>0</v>
      </c>
      <c r="E9" s="18">
        <v>29720</v>
      </c>
      <c r="F9" s="109" t="s">
        <v>34</v>
      </c>
      <c r="G9" s="110"/>
      <c r="H9" s="18">
        <f t="shared" si="0"/>
        <v>17944</v>
      </c>
      <c r="I9" s="110">
        <v>17944</v>
      </c>
      <c r="J9" s="216"/>
    </row>
    <row r="10" spans="1:10" ht="12.75" customHeight="1">
      <c r="A10" s="108" t="s">
        <v>6</v>
      </c>
      <c r="B10" s="109"/>
      <c r="C10" s="18"/>
      <c r="D10" s="18"/>
      <c r="E10" s="18"/>
      <c r="F10" s="112"/>
      <c r="G10" s="112"/>
      <c r="H10" s="18">
        <f t="shared" si="0"/>
        <v>0</v>
      </c>
      <c r="I10" s="112"/>
      <c r="J10" s="216"/>
    </row>
    <row r="11" spans="1:10" ht="12.75" customHeight="1">
      <c r="A11" s="108" t="s">
        <v>11</v>
      </c>
      <c r="B11" s="113"/>
      <c r="C11" s="18"/>
      <c r="D11" s="18"/>
      <c r="E11" s="18"/>
      <c r="F11" s="113"/>
      <c r="G11" s="110"/>
      <c r="H11" s="18">
        <f t="shared" si="0"/>
        <v>0</v>
      </c>
      <c r="I11" s="110"/>
      <c r="J11" s="216"/>
    </row>
    <row r="12" spans="1:10" ht="12.75" customHeight="1">
      <c r="A12" s="108" t="s">
        <v>24</v>
      </c>
      <c r="B12" s="113"/>
      <c r="C12" s="18"/>
      <c r="D12" s="18"/>
      <c r="E12" s="18"/>
      <c r="F12" s="113"/>
      <c r="G12" s="110"/>
      <c r="H12" s="18">
        <f t="shared" si="0"/>
        <v>0</v>
      </c>
      <c r="I12" s="110"/>
      <c r="J12" s="216"/>
    </row>
    <row r="13" spans="1:10" ht="12.75" customHeight="1">
      <c r="A13" s="108" t="s">
        <v>12</v>
      </c>
      <c r="B13" s="113"/>
      <c r="C13" s="18"/>
      <c r="D13" s="18"/>
      <c r="E13" s="18"/>
      <c r="F13" s="113"/>
      <c r="G13" s="110"/>
      <c r="H13" s="18">
        <f t="shared" si="0"/>
        <v>0</v>
      </c>
      <c r="I13" s="110"/>
      <c r="J13" s="216"/>
    </row>
    <row r="14" spans="1:10" ht="12.75" customHeight="1">
      <c r="A14" s="108" t="s">
        <v>13</v>
      </c>
      <c r="B14" s="113"/>
      <c r="C14" s="18"/>
      <c r="D14" s="18"/>
      <c r="E14" s="18"/>
      <c r="F14" s="113"/>
      <c r="G14" s="110"/>
      <c r="H14" s="18">
        <f t="shared" si="0"/>
        <v>0</v>
      </c>
      <c r="I14" s="110"/>
      <c r="J14" s="216"/>
    </row>
    <row r="15" spans="1:10" ht="12.75">
      <c r="A15" s="108" t="s">
        <v>26</v>
      </c>
      <c r="B15" s="113"/>
      <c r="C15" s="18"/>
      <c r="D15" s="18"/>
      <c r="E15" s="18"/>
      <c r="F15" s="112"/>
      <c r="G15" s="110"/>
      <c r="H15" s="18">
        <f t="shared" si="0"/>
        <v>0</v>
      </c>
      <c r="I15" s="110"/>
      <c r="J15" s="216"/>
    </row>
    <row r="16" spans="1:10" ht="12.75" customHeight="1">
      <c r="A16" s="108" t="s">
        <v>35</v>
      </c>
      <c r="B16" s="115" t="s">
        <v>217</v>
      </c>
      <c r="C16" s="116">
        <f>SUM(C6:C15)</f>
        <v>43837</v>
      </c>
      <c r="D16" s="116">
        <f>SUM(D6:D15)</f>
        <v>15156</v>
      </c>
      <c r="E16" s="116">
        <f>SUM(E6:E15)</f>
        <v>58993</v>
      </c>
      <c r="F16" s="115" t="s">
        <v>248</v>
      </c>
      <c r="G16" s="120">
        <f>+G6+G7+G8+G9+G11+G12+G13+G14+G15</f>
        <v>65347</v>
      </c>
      <c r="H16" s="120">
        <f>+H6+H7+H8+H9+H11+H12+H13+H14+H15</f>
        <v>79321</v>
      </c>
      <c r="I16" s="120">
        <f>+I6+I7+I8+I9+I11+I12+I13+I14+I15</f>
        <v>144668</v>
      </c>
      <c r="J16" s="216"/>
    </row>
    <row r="17" spans="1:10" ht="15.75" customHeight="1">
      <c r="A17" s="114" t="s">
        <v>36</v>
      </c>
      <c r="B17" s="14" t="s">
        <v>216</v>
      </c>
      <c r="C17" s="19">
        <f>+C18+C19+C20+C21+C22</f>
        <v>21510</v>
      </c>
      <c r="D17" s="19">
        <f>+D18+D19+D20+D21+D22</f>
        <v>68557</v>
      </c>
      <c r="E17" s="19">
        <f>+E18+E19+E20+E21+E22</f>
        <v>90067</v>
      </c>
      <c r="F17" s="118" t="s">
        <v>197</v>
      </c>
      <c r="G17" s="12"/>
      <c r="H17" s="18">
        <f t="shared" si="0"/>
        <v>0</v>
      </c>
      <c r="I17" s="12"/>
      <c r="J17" s="216"/>
    </row>
    <row r="18" spans="1:10" ht="12.75" customHeight="1">
      <c r="A18" s="108" t="s">
        <v>37</v>
      </c>
      <c r="B18" s="13" t="s">
        <v>56</v>
      </c>
      <c r="C18" s="18">
        <v>21510</v>
      </c>
      <c r="D18" s="19">
        <f>E18-C18</f>
        <v>68557</v>
      </c>
      <c r="E18" s="18">
        <v>90067</v>
      </c>
      <c r="F18" s="118" t="s">
        <v>201</v>
      </c>
      <c r="G18" s="12"/>
      <c r="H18" s="18">
        <f t="shared" si="0"/>
        <v>0</v>
      </c>
      <c r="I18" s="12"/>
      <c r="J18" s="216"/>
    </row>
    <row r="19" spans="1:10" ht="12.75" customHeight="1">
      <c r="A19" s="108" t="s">
        <v>38</v>
      </c>
      <c r="B19" s="13"/>
      <c r="C19" s="18"/>
      <c r="D19" s="18"/>
      <c r="E19" s="18"/>
      <c r="F19" s="118" t="s">
        <v>241</v>
      </c>
      <c r="G19" s="12"/>
      <c r="H19" s="18">
        <f t="shared" si="0"/>
        <v>0</v>
      </c>
      <c r="I19" s="12"/>
      <c r="J19" s="216"/>
    </row>
    <row r="20" spans="1:10" ht="12.75" customHeight="1">
      <c r="A20" s="108" t="s">
        <v>39</v>
      </c>
      <c r="B20" s="13"/>
      <c r="C20" s="18"/>
      <c r="D20" s="18"/>
      <c r="E20" s="18"/>
      <c r="F20" s="118"/>
      <c r="G20" s="12"/>
      <c r="H20" s="18">
        <f t="shared" si="0"/>
        <v>0</v>
      </c>
      <c r="I20" s="12"/>
      <c r="J20" s="216"/>
    </row>
    <row r="21" spans="1:10" ht="12.75" customHeight="1">
      <c r="A21" s="108" t="s">
        <v>40</v>
      </c>
      <c r="B21" s="13"/>
      <c r="C21" s="18"/>
      <c r="D21" s="18"/>
      <c r="E21" s="18"/>
      <c r="F21" s="118"/>
      <c r="G21" s="12"/>
      <c r="H21" s="18">
        <f t="shared" si="0"/>
        <v>0</v>
      </c>
      <c r="I21" s="12"/>
      <c r="J21" s="216"/>
    </row>
    <row r="22" spans="1:10" ht="12.75" customHeight="1">
      <c r="A22" s="108" t="s">
        <v>41</v>
      </c>
      <c r="B22" s="13"/>
      <c r="C22" s="18"/>
      <c r="D22" s="18"/>
      <c r="E22" s="18"/>
      <c r="F22" s="118"/>
      <c r="G22" s="12"/>
      <c r="H22" s="18">
        <f t="shared" si="0"/>
        <v>0</v>
      </c>
      <c r="I22" s="12"/>
      <c r="J22" s="216"/>
    </row>
    <row r="23" spans="1:10" ht="12.75" customHeight="1">
      <c r="A23" s="108" t="s">
        <v>42</v>
      </c>
      <c r="B23" s="14"/>
      <c r="C23" s="19">
        <f>+C24+C25+C26+C27+C28</f>
        <v>0</v>
      </c>
      <c r="D23" s="19">
        <f>+D24+D25+D26+D27+D28</f>
        <v>0</v>
      </c>
      <c r="E23" s="19">
        <f>+E24+E25+E26+E27+E28</f>
        <v>0</v>
      </c>
      <c r="F23" s="118"/>
      <c r="G23" s="12"/>
      <c r="H23" s="18">
        <f t="shared" si="0"/>
        <v>0</v>
      </c>
      <c r="I23" s="12"/>
      <c r="J23" s="216"/>
    </row>
    <row r="24" spans="1:10" ht="12.75" customHeight="1">
      <c r="A24" s="108" t="s">
        <v>43</v>
      </c>
      <c r="B24" s="13"/>
      <c r="C24" s="18"/>
      <c r="D24" s="18"/>
      <c r="E24" s="18"/>
      <c r="F24" s="118"/>
      <c r="G24" s="12"/>
      <c r="H24" s="18">
        <f t="shared" si="0"/>
        <v>0</v>
      </c>
      <c r="I24" s="12"/>
      <c r="J24" s="216"/>
    </row>
    <row r="25" spans="1:10" ht="12.75" customHeight="1">
      <c r="A25" s="108" t="s">
        <v>44</v>
      </c>
      <c r="B25" s="13"/>
      <c r="C25" s="18"/>
      <c r="D25" s="18"/>
      <c r="E25" s="18"/>
      <c r="F25" s="127"/>
      <c r="G25" s="12"/>
      <c r="H25" s="18">
        <f t="shared" si="0"/>
        <v>0</v>
      </c>
      <c r="I25" s="12"/>
      <c r="J25" s="216"/>
    </row>
    <row r="26" spans="1:10" ht="12.75" customHeight="1">
      <c r="A26" s="108" t="s">
        <v>45</v>
      </c>
      <c r="B26" s="13"/>
      <c r="C26" s="18"/>
      <c r="D26" s="18"/>
      <c r="E26" s="18"/>
      <c r="F26" s="113"/>
      <c r="G26" s="12"/>
      <c r="H26" s="18">
        <f t="shared" si="0"/>
        <v>0</v>
      </c>
      <c r="I26" s="12"/>
      <c r="J26" s="216"/>
    </row>
    <row r="27" spans="1:10" ht="12.75" customHeight="1">
      <c r="A27" s="108" t="s">
        <v>46</v>
      </c>
      <c r="B27" s="128"/>
      <c r="C27" s="18"/>
      <c r="D27" s="18"/>
      <c r="E27" s="18"/>
      <c r="F27" s="113"/>
      <c r="G27" s="12"/>
      <c r="H27" s="18">
        <f t="shared" si="0"/>
        <v>0</v>
      </c>
      <c r="I27" s="12"/>
      <c r="J27" s="216"/>
    </row>
    <row r="28" spans="1:10" ht="12.75" customHeight="1">
      <c r="A28" s="108" t="s">
        <v>47</v>
      </c>
      <c r="B28" s="128"/>
      <c r="C28" s="18"/>
      <c r="D28" s="18"/>
      <c r="E28" s="18"/>
      <c r="F28" s="113"/>
      <c r="G28" s="12"/>
      <c r="H28" s="18">
        <f t="shared" si="0"/>
        <v>0</v>
      </c>
      <c r="I28" s="12"/>
      <c r="J28" s="216"/>
    </row>
    <row r="29" spans="1:10" ht="19.5" customHeight="1">
      <c r="A29" s="108" t="s">
        <v>48</v>
      </c>
      <c r="B29" s="115" t="s">
        <v>247</v>
      </c>
      <c r="C29" s="116">
        <f>+C17+C23</f>
        <v>21510</v>
      </c>
      <c r="D29" s="116">
        <f>+D17+D23</f>
        <v>68557</v>
      </c>
      <c r="E29" s="116">
        <f>+E17+E23</f>
        <v>90067</v>
      </c>
      <c r="F29" s="115" t="s">
        <v>249</v>
      </c>
      <c r="G29" s="119">
        <f>SUM(G17:G28)</f>
        <v>0</v>
      </c>
      <c r="H29" s="18">
        <f t="shared" si="0"/>
        <v>0</v>
      </c>
      <c r="I29" s="119">
        <f>SUM(I17:I28)</f>
        <v>0</v>
      </c>
      <c r="J29" s="216"/>
    </row>
    <row r="30" spans="1:10" ht="21.75" customHeight="1">
      <c r="A30" s="114" t="s">
        <v>51</v>
      </c>
      <c r="B30" s="114" t="s">
        <v>58</v>
      </c>
      <c r="C30" s="116">
        <f>+C16+C29</f>
        <v>65347</v>
      </c>
      <c r="D30" s="116">
        <f>+D16+D29</f>
        <v>83713</v>
      </c>
      <c r="E30" s="116">
        <f>+E16+E29</f>
        <v>149060</v>
      </c>
      <c r="F30" s="114" t="s">
        <v>59</v>
      </c>
      <c r="G30" s="120">
        <f>+G16+G29</f>
        <v>65347</v>
      </c>
      <c r="H30" s="18">
        <f t="shared" si="0"/>
        <v>79321</v>
      </c>
      <c r="I30" s="120">
        <f>+I16+I29</f>
        <v>144668</v>
      </c>
      <c r="J30" s="216"/>
    </row>
    <row r="31" spans="1:10" ht="12.75">
      <c r="A31" s="114" t="s">
        <v>57</v>
      </c>
      <c r="B31" s="114" t="s">
        <v>49</v>
      </c>
      <c r="C31" s="116">
        <f>IF(C16-G16&lt;0,G16-C16,"-")</f>
        <v>21510</v>
      </c>
      <c r="D31" s="116"/>
      <c r="E31" s="116">
        <f>IF(E16-I16&lt;0,I16-E16,"-")</f>
        <v>85675</v>
      </c>
      <c r="F31" s="114" t="s">
        <v>50</v>
      </c>
      <c r="G31" s="120" t="str">
        <f>IF(C16-G16&gt;0,C16-G16,"-")</f>
        <v>-</v>
      </c>
      <c r="H31" s="120"/>
      <c r="I31" s="120" t="str">
        <f>IF(E16-I16&gt;0,E16-I16,"-")</f>
        <v>-</v>
      </c>
      <c r="J31" s="216"/>
    </row>
    <row r="32" spans="1:10" ht="12.75">
      <c r="A32" s="114" t="s">
        <v>60</v>
      </c>
      <c r="B32" s="114" t="s">
        <v>52</v>
      </c>
      <c r="C32" s="116" t="str">
        <f>IF(C16+C17-G30&lt;0,G30-(C16+C17),"-")</f>
        <v>-</v>
      </c>
      <c r="D32" s="116" t="str">
        <f>IF(D16+D17-H30&lt;0,H30-(D16+D17),"-")</f>
        <v>-</v>
      </c>
      <c r="E32" s="116" t="str">
        <f>IF(E16+E17-I30&lt;0,I30-(E16+E17),"-")</f>
        <v>-</v>
      </c>
      <c r="F32" s="114" t="s">
        <v>53</v>
      </c>
      <c r="G32" s="120" t="str">
        <f>IF(C16+C17-G30&gt;0,C16+C17-G30,"-")</f>
        <v>-</v>
      </c>
      <c r="H32" s="120"/>
      <c r="I32" s="120">
        <f>IF(E16+E17-I30&gt;0,E16+E17-I30,"-")</f>
        <v>4392</v>
      </c>
      <c r="J32" s="216"/>
    </row>
  </sheetData>
  <sheetProtection selectLockedCells="1" selectUnlockedCells="1"/>
  <mergeCells count="2">
    <mergeCell ref="A3:A4"/>
    <mergeCell ref="J1:J32"/>
  </mergeCells>
  <printOptions horizontalCentered="1"/>
  <pageMargins left="0.5905511811023623" right="0.7874015748031497" top="0.4724409448818898" bottom="0.5905511811023623" header="0.4724409448818898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2" sqref="C2"/>
    </sheetView>
  </sheetViews>
  <sheetFormatPr defaultColWidth="9.00390625" defaultRowHeight="12.75"/>
  <cols>
    <col min="1" max="1" width="49.00390625" style="21" customWidth="1"/>
    <col min="2" max="2" width="12.50390625" style="20" customWidth="1"/>
    <col min="3" max="3" width="15.625" style="20" customWidth="1"/>
    <col min="4" max="4" width="13.50390625" style="20" customWidth="1"/>
    <col min="5" max="5" width="10.00390625" style="20" customWidth="1"/>
    <col min="6" max="6" width="15.00390625" style="20" customWidth="1"/>
    <col min="7" max="7" width="18.875" style="24" customWidth="1"/>
    <col min="8" max="9" width="12.875" style="20" customWidth="1"/>
    <col min="10" max="10" width="13.875" style="20" customWidth="1"/>
    <col min="11" max="16384" width="9.375" style="20" customWidth="1"/>
  </cols>
  <sheetData>
    <row r="1" spans="3:7" ht="12.75">
      <c r="C1" s="221" t="s">
        <v>320</v>
      </c>
      <c r="D1" s="221"/>
      <c r="E1" s="221"/>
      <c r="F1" s="221"/>
      <c r="G1" s="221"/>
    </row>
    <row r="3" spans="1:7" ht="15.75">
      <c r="A3" s="219" t="s">
        <v>69</v>
      </c>
      <c r="B3" s="220"/>
      <c r="C3" s="220"/>
      <c r="D3" s="220"/>
      <c r="E3" s="220"/>
      <c r="F3" s="220"/>
      <c r="G3" s="220"/>
    </row>
    <row r="4" ht="19.5" customHeight="1">
      <c r="G4" s="22" t="s">
        <v>244</v>
      </c>
    </row>
    <row r="5" spans="1:7" s="23" customFormat="1" ht="44.25" customHeight="1">
      <c r="A5" s="141" t="s">
        <v>61</v>
      </c>
      <c r="B5" s="141" t="s">
        <v>62</v>
      </c>
      <c r="C5" s="141" t="s">
        <v>63</v>
      </c>
      <c r="D5" s="33" t="s">
        <v>233</v>
      </c>
      <c r="E5" s="33" t="s">
        <v>235</v>
      </c>
      <c r="F5" s="33" t="s">
        <v>232</v>
      </c>
      <c r="G5" s="142" t="s">
        <v>231</v>
      </c>
    </row>
    <row r="6" spans="1:7" s="24" customFormat="1" ht="12" customHeight="1">
      <c r="A6" s="143">
        <v>1</v>
      </c>
      <c r="B6" s="143">
        <v>2</v>
      </c>
      <c r="C6" s="143">
        <v>3</v>
      </c>
      <c r="D6" s="143">
        <v>4</v>
      </c>
      <c r="E6" s="143">
        <v>5</v>
      </c>
      <c r="F6" s="143">
        <v>6</v>
      </c>
      <c r="G6" s="143" t="s">
        <v>64</v>
      </c>
    </row>
    <row r="7" spans="1:7" ht="18" customHeight="1">
      <c r="A7" s="129" t="s">
        <v>223</v>
      </c>
      <c r="B7" s="25">
        <v>1500</v>
      </c>
      <c r="C7" s="26">
        <v>2018</v>
      </c>
      <c r="D7" s="25">
        <v>1500</v>
      </c>
      <c r="E7" s="25">
        <f>F7-D7</f>
        <v>0</v>
      </c>
      <c r="F7" s="25">
        <v>1500</v>
      </c>
      <c r="G7" s="137"/>
    </row>
    <row r="8" spans="1:7" ht="18" customHeight="1">
      <c r="A8" s="129" t="s">
        <v>218</v>
      </c>
      <c r="B8" s="25"/>
      <c r="C8" s="26">
        <v>2018</v>
      </c>
      <c r="D8" s="25">
        <v>3200</v>
      </c>
      <c r="E8" s="25">
        <f aca="true" t="shared" si="0" ref="E8:E26">F8-D8</f>
        <v>-3200</v>
      </c>
      <c r="F8" s="25"/>
      <c r="G8" s="137"/>
    </row>
    <row r="9" spans="1:7" ht="18" customHeight="1">
      <c r="A9" s="129" t="s">
        <v>219</v>
      </c>
      <c r="B9" s="25"/>
      <c r="C9" s="26">
        <v>2018</v>
      </c>
      <c r="D9" s="25">
        <v>1000</v>
      </c>
      <c r="E9" s="25">
        <f t="shared" si="0"/>
        <v>-1000</v>
      </c>
      <c r="F9" s="25"/>
      <c r="G9" s="137"/>
    </row>
    <row r="10" spans="1:7" ht="18" customHeight="1">
      <c r="A10" s="129" t="s">
        <v>224</v>
      </c>
      <c r="B10" s="25">
        <v>4749</v>
      </c>
      <c r="C10" s="26">
        <v>2018</v>
      </c>
      <c r="D10" s="25">
        <v>2562</v>
      </c>
      <c r="E10" s="25">
        <f t="shared" si="0"/>
        <v>2187</v>
      </c>
      <c r="F10" s="25">
        <v>4749</v>
      </c>
      <c r="G10" s="137"/>
    </row>
    <row r="11" spans="1:7" s="28" customFormat="1" ht="18" customHeight="1">
      <c r="A11" s="129" t="s">
        <v>250</v>
      </c>
      <c r="B11" s="25">
        <v>373</v>
      </c>
      <c r="C11" s="26">
        <v>2018</v>
      </c>
      <c r="D11" s="25"/>
      <c r="E11" s="25">
        <f t="shared" si="0"/>
        <v>373</v>
      </c>
      <c r="F11" s="25">
        <v>373</v>
      </c>
      <c r="G11" s="137"/>
    </row>
    <row r="12" spans="1:7" ht="18" customHeight="1">
      <c r="A12" s="129" t="s">
        <v>251</v>
      </c>
      <c r="B12" s="25">
        <v>2177</v>
      </c>
      <c r="C12" s="26">
        <v>2018</v>
      </c>
      <c r="D12" s="25"/>
      <c r="E12" s="25">
        <f t="shared" si="0"/>
        <v>2177</v>
      </c>
      <c r="F12" s="25">
        <v>2177</v>
      </c>
      <c r="G12" s="137"/>
    </row>
    <row r="13" spans="1:7" ht="18" customHeight="1">
      <c r="A13" s="129" t="s">
        <v>252</v>
      </c>
      <c r="B13" s="25">
        <v>2175</v>
      </c>
      <c r="C13" s="26">
        <v>2018</v>
      </c>
      <c r="D13" s="25"/>
      <c r="E13" s="25">
        <f t="shared" si="0"/>
        <v>2175</v>
      </c>
      <c r="F13" s="25">
        <v>2175</v>
      </c>
      <c r="G13" s="137"/>
    </row>
    <row r="14" spans="1:7" ht="18" customHeight="1">
      <c r="A14" s="130" t="s">
        <v>70</v>
      </c>
      <c r="B14" s="27">
        <f>SUM(B7:B13)</f>
        <v>10974</v>
      </c>
      <c r="C14" s="27"/>
      <c r="D14" s="27">
        <f>SUM(D7:D13)</f>
        <v>8262</v>
      </c>
      <c r="E14" s="27">
        <f>SUM(E7:E13)</f>
        <v>2712</v>
      </c>
      <c r="F14" s="27">
        <f>SUM(F7:F13)</f>
        <v>10974</v>
      </c>
      <c r="G14" s="138"/>
    </row>
    <row r="15" spans="1:7" ht="18" customHeight="1">
      <c r="A15" s="129"/>
      <c r="B15" s="25"/>
      <c r="C15" s="26"/>
      <c r="D15" s="25"/>
      <c r="E15" s="25">
        <f t="shared" si="0"/>
        <v>0</v>
      </c>
      <c r="F15" s="25"/>
      <c r="G15" s="137"/>
    </row>
    <row r="16" spans="1:7" ht="18" customHeight="1">
      <c r="A16" s="131" t="s">
        <v>71</v>
      </c>
      <c r="B16" s="25"/>
      <c r="C16" s="26"/>
      <c r="D16" s="25"/>
      <c r="E16" s="25">
        <f t="shared" si="0"/>
        <v>0</v>
      </c>
      <c r="F16" s="25"/>
      <c r="G16" s="137"/>
    </row>
    <row r="17" spans="1:7" ht="18" customHeight="1">
      <c r="A17" s="132" t="s">
        <v>226</v>
      </c>
      <c r="B17" s="15">
        <v>19860</v>
      </c>
      <c r="C17" s="16" t="s">
        <v>225</v>
      </c>
      <c r="D17" s="15">
        <v>19860</v>
      </c>
      <c r="E17" s="25">
        <f t="shared" si="0"/>
        <v>0</v>
      </c>
      <c r="F17" s="15">
        <v>19860</v>
      </c>
      <c r="G17" s="139"/>
    </row>
    <row r="18" spans="1:7" ht="18" customHeight="1">
      <c r="A18" s="132" t="s">
        <v>227</v>
      </c>
      <c r="B18" s="15">
        <v>16538</v>
      </c>
      <c r="C18" s="16" t="s">
        <v>225</v>
      </c>
      <c r="D18" s="15">
        <v>16538</v>
      </c>
      <c r="E18" s="25">
        <f t="shared" si="0"/>
        <v>0</v>
      </c>
      <c r="F18" s="15">
        <v>16538</v>
      </c>
      <c r="G18" s="139"/>
    </row>
    <row r="19" spans="1:7" ht="18" customHeight="1">
      <c r="A19" s="132" t="s">
        <v>229</v>
      </c>
      <c r="B19" s="15">
        <v>2100</v>
      </c>
      <c r="C19" s="16" t="s">
        <v>225</v>
      </c>
      <c r="D19" s="15">
        <v>2100</v>
      </c>
      <c r="E19" s="25">
        <f t="shared" si="0"/>
        <v>0</v>
      </c>
      <c r="F19" s="15">
        <v>2100</v>
      </c>
      <c r="G19" s="139"/>
    </row>
    <row r="20" spans="1:7" ht="18" customHeight="1">
      <c r="A20" s="132" t="s">
        <v>228</v>
      </c>
      <c r="B20" s="15">
        <v>4500</v>
      </c>
      <c r="C20" s="16" t="s">
        <v>225</v>
      </c>
      <c r="D20" s="15">
        <v>4500</v>
      </c>
      <c r="E20" s="25">
        <f t="shared" si="0"/>
        <v>0</v>
      </c>
      <c r="F20" s="15">
        <v>4500</v>
      </c>
      <c r="G20" s="139"/>
    </row>
    <row r="21" spans="1:7" ht="18" customHeight="1">
      <c r="A21" s="132" t="s">
        <v>73</v>
      </c>
      <c r="B21" s="15">
        <v>2375</v>
      </c>
      <c r="C21" s="16" t="s">
        <v>225</v>
      </c>
      <c r="D21" s="15">
        <v>2375</v>
      </c>
      <c r="E21" s="25">
        <f t="shared" si="0"/>
        <v>0</v>
      </c>
      <c r="F21" s="15">
        <v>2375</v>
      </c>
      <c r="G21" s="139"/>
    </row>
    <row r="22" spans="1:7" s="28" customFormat="1" ht="18" customHeight="1">
      <c r="A22" s="132" t="s">
        <v>74</v>
      </c>
      <c r="B22" s="15">
        <v>508</v>
      </c>
      <c r="C22" s="16" t="s">
        <v>225</v>
      </c>
      <c r="D22" s="15">
        <v>508</v>
      </c>
      <c r="E22" s="25">
        <f t="shared" si="0"/>
        <v>0</v>
      </c>
      <c r="F22" s="15">
        <v>508</v>
      </c>
      <c r="G22" s="139"/>
    </row>
    <row r="23" spans="1:7" ht="18" customHeight="1">
      <c r="A23" s="132" t="s">
        <v>230</v>
      </c>
      <c r="B23" s="15">
        <v>7358</v>
      </c>
      <c r="C23" s="16" t="s">
        <v>225</v>
      </c>
      <c r="D23" s="15">
        <v>7358</v>
      </c>
      <c r="E23" s="25">
        <f t="shared" si="0"/>
        <v>0</v>
      </c>
      <c r="F23" s="15">
        <v>7358</v>
      </c>
      <c r="G23" s="139"/>
    </row>
    <row r="24" spans="1:7" s="28" customFormat="1" ht="18" customHeight="1">
      <c r="A24" s="132" t="s">
        <v>253</v>
      </c>
      <c r="B24" s="15">
        <v>18637</v>
      </c>
      <c r="C24" s="16" t="s">
        <v>225</v>
      </c>
      <c r="D24" s="15">
        <v>3646</v>
      </c>
      <c r="E24" s="25">
        <f t="shared" si="0"/>
        <v>14991</v>
      </c>
      <c r="F24" s="15">
        <v>18637</v>
      </c>
      <c r="G24" s="139"/>
    </row>
    <row r="25" spans="1:7" ht="12.75">
      <c r="A25" s="132" t="s">
        <v>254</v>
      </c>
      <c r="B25" s="15">
        <v>38683</v>
      </c>
      <c r="C25" s="16" t="s">
        <v>225</v>
      </c>
      <c r="D25" s="15"/>
      <c r="E25" s="25">
        <f t="shared" si="0"/>
        <v>38683</v>
      </c>
      <c r="F25" s="15">
        <v>38683</v>
      </c>
      <c r="G25" s="139"/>
    </row>
    <row r="26" spans="1:7" ht="12.75">
      <c r="A26" s="132" t="s">
        <v>255</v>
      </c>
      <c r="B26" s="15">
        <v>4991</v>
      </c>
      <c r="C26" s="16" t="s">
        <v>225</v>
      </c>
      <c r="D26" s="15"/>
      <c r="E26" s="25">
        <f t="shared" si="0"/>
        <v>4991</v>
      </c>
      <c r="F26" s="15">
        <v>4991</v>
      </c>
      <c r="G26" s="139"/>
    </row>
    <row r="27" spans="1:7" ht="12.75">
      <c r="A27" s="130" t="s">
        <v>72</v>
      </c>
      <c r="B27" s="27">
        <f>SUM(B17:B26)</f>
        <v>115550</v>
      </c>
      <c r="C27" s="133"/>
      <c r="D27" s="27">
        <f>SUM(D17:D26)</f>
        <v>56885</v>
      </c>
      <c r="E27" s="27">
        <f>SUM(E17:E26)</f>
        <v>58665</v>
      </c>
      <c r="F27" s="27">
        <f>SUM(F17:F26)</f>
        <v>115550</v>
      </c>
      <c r="G27" s="138"/>
    </row>
    <row r="28" spans="1:7" ht="12.75">
      <c r="A28" s="129"/>
      <c r="B28" s="25"/>
      <c r="C28" s="26"/>
      <c r="D28" s="25"/>
      <c r="E28" s="25"/>
      <c r="F28" s="25"/>
      <c r="G28" s="137"/>
    </row>
    <row r="29" spans="1:7" ht="12.75">
      <c r="A29" s="134" t="s">
        <v>65</v>
      </c>
      <c r="B29" s="135">
        <f>B14+B27</f>
        <v>126524</v>
      </c>
      <c r="C29" s="136"/>
      <c r="D29" s="135">
        <f>D14+D27</f>
        <v>65147</v>
      </c>
      <c r="E29" s="135">
        <f>E14+E27</f>
        <v>61377</v>
      </c>
      <c r="F29" s="135">
        <f>F14+F27</f>
        <v>126524</v>
      </c>
      <c r="G29" s="140"/>
    </row>
  </sheetData>
  <sheetProtection/>
  <mergeCells count="2">
    <mergeCell ref="A3:G3"/>
    <mergeCell ref="C1:G1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78"/>
  <sheetViews>
    <sheetView zoomScale="120" zoomScaleNormal="120" zoomScaleSheetLayoutView="100" workbookViewId="0" topLeftCell="A1">
      <selection activeCell="B2" sqref="B2"/>
    </sheetView>
  </sheetViews>
  <sheetFormatPr defaultColWidth="9.00390625" defaultRowHeight="12.75"/>
  <cols>
    <col min="1" max="1" width="15.875" style="55" customWidth="1"/>
    <col min="2" max="2" width="51.125" style="55" customWidth="1"/>
    <col min="3" max="3" width="8.875" style="55" customWidth="1"/>
    <col min="4" max="4" width="13.625" style="98" customWidth="1"/>
    <col min="5" max="5" width="9.00390625" style="55" customWidth="1"/>
    <col min="6" max="6" width="9.375" style="55" customWidth="1"/>
    <col min="7" max="16384" width="9.375" style="1" customWidth="1"/>
  </cols>
  <sheetData>
    <row r="1" spans="2:6" ht="15.75">
      <c r="B1" s="226" t="s">
        <v>321</v>
      </c>
      <c r="C1" s="226"/>
      <c r="D1" s="226"/>
      <c r="E1" s="226"/>
      <c r="F1" s="226"/>
    </row>
    <row r="2" spans="2:4" ht="15.75">
      <c r="B2" s="101"/>
      <c r="C2" s="101"/>
      <c r="D2" s="101"/>
    </row>
    <row r="3" spans="1:6" ht="15.75">
      <c r="A3" s="225" t="s">
        <v>130</v>
      </c>
      <c r="B3" s="225"/>
      <c r="C3" s="225"/>
      <c r="D3" s="225"/>
      <c r="E3" s="225"/>
      <c r="F3" s="225"/>
    </row>
    <row r="4" spans="1:6" ht="15.75">
      <c r="A4" s="225" t="s">
        <v>220</v>
      </c>
      <c r="B4" s="225"/>
      <c r="C4" s="225"/>
      <c r="D4" s="225"/>
      <c r="E4" s="225"/>
      <c r="F4" s="225"/>
    </row>
    <row r="5" ht="15.75" customHeight="1"/>
    <row r="6" spans="1:6" ht="24" customHeight="1">
      <c r="A6" s="222"/>
      <c r="B6" s="222"/>
      <c r="C6" s="144"/>
      <c r="F6" s="61" t="s">
        <v>0</v>
      </c>
    </row>
    <row r="7" spans="1:6" s="55" customFormat="1" ht="22.5">
      <c r="A7" s="33" t="s">
        <v>1</v>
      </c>
      <c r="B7" s="33" t="s">
        <v>2</v>
      </c>
      <c r="C7" s="33" t="s">
        <v>256</v>
      </c>
      <c r="D7" s="33" t="s">
        <v>233</v>
      </c>
      <c r="E7" s="33" t="s">
        <v>235</v>
      </c>
      <c r="F7" s="33" t="s">
        <v>232</v>
      </c>
    </row>
    <row r="8" spans="1:6" s="56" customFormat="1" ht="12" customHeight="1">
      <c r="A8" s="91">
        <v>1</v>
      </c>
      <c r="B8" s="91">
        <v>2</v>
      </c>
      <c r="C8" s="145">
        <v>3</v>
      </c>
      <c r="D8" s="91">
        <v>4</v>
      </c>
      <c r="E8" s="145">
        <v>5</v>
      </c>
      <c r="F8" s="102">
        <v>6</v>
      </c>
    </row>
    <row r="9" spans="1:6" s="2" customFormat="1" ht="12" customHeight="1">
      <c r="A9" s="33" t="s">
        <v>120</v>
      </c>
      <c r="B9" s="34" t="s">
        <v>67</v>
      </c>
      <c r="C9" s="35"/>
      <c r="D9" s="57">
        <f>D10+D20+D26+D36</f>
        <v>192752</v>
      </c>
      <c r="E9" s="57">
        <f>E10+E20+E26+E36</f>
        <v>0</v>
      </c>
      <c r="F9" s="57">
        <f>F10+F20+F26+F36</f>
        <v>192752</v>
      </c>
    </row>
    <row r="10" spans="1:6" s="2" customFormat="1" ht="12" customHeight="1">
      <c r="A10" s="146" t="s">
        <v>170</v>
      </c>
      <c r="B10" s="146" t="s">
        <v>129</v>
      </c>
      <c r="C10" s="146" t="s">
        <v>91</v>
      </c>
      <c r="D10" s="92">
        <f>D17+D11</f>
        <v>126041</v>
      </c>
      <c r="E10" s="92">
        <f>E17+E11</f>
        <v>0</v>
      </c>
      <c r="F10" s="92">
        <f>F17+F11</f>
        <v>126041</v>
      </c>
    </row>
    <row r="11" spans="1:6" s="2" customFormat="1" ht="12" customHeight="1">
      <c r="A11" s="147" t="s">
        <v>121</v>
      </c>
      <c r="B11" s="148" t="s">
        <v>122</v>
      </c>
      <c r="C11" s="148" t="s">
        <v>87</v>
      </c>
      <c r="D11" s="93">
        <f>SUM(D12:D16)</f>
        <v>113799</v>
      </c>
      <c r="E11" s="93">
        <f>SUM(E12:E16)</f>
        <v>0</v>
      </c>
      <c r="F11" s="93">
        <f>SUM(F12:F16)</f>
        <v>113799</v>
      </c>
    </row>
    <row r="12" spans="1:6" s="3" customFormat="1" ht="12" customHeight="1">
      <c r="A12" s="149" t="s">
        <v>123</v>
      </c>
      <c r="B12" s="150" t="s">
        <v>76</v>
      </c>
      <c r="C12" s="35" t="s">
        <v>75</v>
      </c>
      <c r="D12" s="94">
        <v>28141</v>
      </c>
      <c r="E12" s="94">
        <f>F12-D12</f>
        <v>0</v>
      </c>
      <c r="F12" s="94">
        <v>28141</v>
      </c>
    </row>
    <row r="13" spans="1:6" s="3" customFormat="1" ht="12" customHeight="1">
      <c r="A13" s="149" t="s">
        <v>124</v>
      </c>
      <c r="B13" s="35" t="s">
        <v>78</v>
      </c>
      <c r="C13" s="35" t="s">
        <v>77</v>
      </c>
      <c r="D13" s="93">
        <v>42170</v>
      </c>
      <c r="E13" s="94">
        <f>F13-D13</f>
        <v>0</v>
      </c>
      <c r="F13" s="93">
        <v>42170</v>
      </c>
    </row>
    <row r="14" spans="1:6" s="3" customFormat="1" ht="12" customHeight="1">
      <c r="A14" s="149" t="s">
        <v>125</v>
      </c>
      <c r="B14" s="35" t="s">
        <v>80</v>
      </c>
      <c r="C14" s="35" t="s">
        <v>79</v>
      </c>
      <c r="D14" s="93">
        <v>41143</v>
      </c>
      <c r="E14" s="94">
        <f>F14-D14</f>
        <v>0</v>
      </c>
      <c r="F14" s="93">
        <v>41143</v>
      </c>
    </row>
    <row r="15" spans="1:6" s="3" customFormat="1" ht="12" customHeight="1">
      <c r="A15" s="149" t="s">
        <v>126</v>
      </c>
      <c r="B15" s="35" t="s">
        <v>82</v>
      </c>
      <c r="C15" s="35" t="s">
        <v>81</v>
      </c>
      <c r="D15" s="93">
        <v>2345</v>
      </c>
      <c r="E15" s="94">
        <f>F15-D15</f>
        <v>0</v>
      </c>
      <c r="F15" s="93">
        <v>2345</v>
      </c>
    </row>
    <row r="16" spans="1:6" s="3" customFormat="1" ht="12" customHeight="1">
      <c r="A16" s="149" t="s">
        <v>128</v>
      </c>
      <c r="B16" s="35" t="s">
        <v>86</v>
      </c>
      <c r="C16" s="35" t="s">
        <v>85</v>
      </c>
      <c r="D16" s="93">
        <v>0</v>
      </c>
      <c r="E16" s="93"/>
      <c r="F16" s="93"/>
    </row>
    <row r="17" spans="1:6" s="29" customFormat="1" ht="12" customHeight="1">
      <c r="A17" s="147" t="s">
        <v>131</v>
      </c>
      <c r="B17" s="148" t="s">
        <v>90</v>
      </c>
      <c r="C17" s="148" t="s">
        <v>89</v>
      </c>
      <c r="D17" s="95">
        <f>SUM(D18:D19)</f>
        <v>12242</v>
      </c>
      <c r="E17" s="95">
        <f>SUM(E18:E19)</f>
        <v>0</v>
      </c>
      <c r="F17" s="95">
        <f>SUM(F18:F19)</f>
        <v>12242</v>
      </c>
    </row>
    <row r="18" spans="1:6" s="3" customFormat="1" ht="12" customHeight="1">
      <c r="A18" s="149" t="s">
        <v>132</v>
      </c>
      <c r="B18" s="104" t="s">
        <v>136</v>
      </c>
      <c r="C18" s="104" t="s">
        <v>133</v>
      </c>
      <c r="D18" s="95">
        <v>8940</v>
      </c>
      <c r="E18" s="94">
        <f>F18-D18</f>
        <v>0</v>
      </c>
      <c r="F18" s="95">
        <v>8940</v>
      </c>
    </row>
    <row r="19" spans="1:6" s="3" customFormat="1" ht="12" customHeight="1">
      <c r="A19" s="149" t="s">
        <v>134</v>
      </c>
      <c r="B19" s="35" t="s">
        <v>135</v>
      </c>
      <c r="C19" s="148" t="s">
        <v>88</v>
      </c>
      <c r="D19" s="93">
        <v>3302</v>
      </c>
      <c r="E19" s="94">
        <f>F19-D19</f>
        <v>0</v>
      </c>
      <c r="F19" s="93">
        <v>3302</v>
      </c>
    </row>
    <row r="20" spans="1:6" s="3" customFormat="1" ht="12" customHeight="1">
      <c r="A20" s="151" t="s">
        <v>171</v>
      </c>
      <c r="B20" s="146" t="s">
        <v>33</v>
      </c>
      <c r="C20" s="146" t="s">
        <v>97</v>
      </c>
      <c r="D20" s="92">
        <f>D21+D22+D25</f>
        <v>44000</v>
      </c>
      <c r="E20" s="92">
        <f>E21+E22+E25</f>
        <v>0</v>
      </c>
      <c r="F20" s="92">
        <f>F21+F22+F25</f>
        <v>44000</v>
      </c>
    </row>
    <row r="21" spans="1:6" s="3" customFormat="1" ht="12" customHeight="1">
      <c r="A21" s="147" t="s">
        <v>140</v>
      </c>
      <c r="B21" s="148" t="s">
        <v>162</v>
      </c>
      <c r="C21" s="148" t="s">
        <v>137</v>
      </c>
      <c r="D21" s="93">
        <v>8700</v>
      </c>
      <c r="E21" s="94">
        <f>F21-D21</f>
        <v>0</v>
      </c>
      <c r="F21" s="93">
        <v>8700</v>
      </c>
    </row>
    <row r="22" spans="1:6" s="3" customFormat="1" ht="12" customHeight="1">
      <c r="A22" s="147" t="s">
        <v>139</v>
      </c>
      <c r="B22" s="148" t="s">
        <v>96</v>
      </c>
      <c r="C22" s="148" t="s">
        <v>95</v>
      </c>
      <c r="D22" s="93">
        <f>SUM(D23:D24)</f>
        <v>34900</v>
      </c>
      <c r="E22" s="93">
        <f>SUM(E23:E24)</f>
        <v>0</v>
      </c>
      <c r="F22" s="93">
        <f>SUM(F23:F24)</f>
        <v>34900</v>
      </c>
    </row>
    <row r="23" spans="1:6" s="3" customFormat="1" ht="12" customHeight="1">
      <c r="A23" s="149" t="s">
        <v>164</v>
      </c>
      <c r="B23" s="35" t="s">
        <v>93</v>
      </c>
      <c r="C23" s="148" t="s">
        <v>160</v>
      </c>
      <c r="D23" s="93">
        <v>30000</v>
      </c>
      <c r="E23" s="94">
        <f>F23-D23</f>
        <v>0</v>
      </c>
      <c r="F23" s="93">
        <v>30000</v>
      </c>
    </row>
    <row r="24" spans="1:6" s="3" customFormat="1" ht="12" customHeight="1">
      <c r="A24" s="149" t="s">
        <v>165</v>
      </c>
      <c r="B24" s="35" t="s">
        <v>94</v>
      </c>
      <c r="C24" s="148" t="s">
        <v>161</v>
      </c>
      <c r="D24" s="93">
        <v>4900</v>
      </c>
      <c r="E24" s="94">
        <f>F24-D24</f>
        <v>0</v>
      </c>
      <c r="F24" s="93">
        <v>4900</v>
      </c>
    </row>
    <row r="25" spans="1:6" s="3" customFormat="1" ht="12" customHeight="1">
      <c r="A25" s="147" t="s">
        <v>141</v>
      </c>
      <c r="B25" s="148" t="s">
        <v>163</v>
      </c>
      <c r="C25" s="148" t="s">
        <v>138</v>
      </c>
      <c r="D25" s="93">
        <v>400</v>
      </c>
      <c r="E25" s="94">
        <f>F25-D25</f>
        <v>0</v>
      </c>
      <c r="F25" s="93">
        <v>400</v>
      </c>
    </row>
    <row r="26" spans="1:6" s="3" customFormat="1" ht="12" customHeight="1">
      <c r="A26" s="151" t="s">
        <v>172</v>
      </c>
      <c r="B26" s="146" t="s">
        <v>67</v>
      </c>
      <c r="C26" s="146" t="s">
        <v>108</v>
      </c>
      <c r="D26" s="92">
        <f>SUM(D27:D35)</f>
        <v>22711</v>
      </c>
      <c r="E26" s="92">
        <f>SUM(E27:E35)</f>
        <v>0</v>
      </c>
      <c r="F26" s="92">
        <f>SUM(F27:F35)</f>
        <v>22711</v>
      </c>
    </row>
    <row r="27" spans="1:6" s="3" customFormat="1" ht="12" customHeight="1">
      <c r="A27" s="147" t="s">
        <v>146</v>
      </c>
      <c r="B27" s="148" t="s">
        <v>7</v>
      </c>
      <c r="C27" s="148" t="s">
        <v>142</v>
      </c>
      <c r="D27" s="94">
        <v>100</v>
      </c>
      <c r="E27" s="94">
        <f aca="true" t="shared" si="0" ref="E27:E35">F27-D27</f>
        <v>0</v>
      </c>
      <c r="F27" s="94">
        <v>100</v>
      </c>
    </row>
    <row r="28" spans="1:6" s="3" customFormat="1" ht="12" customHeight="1">
      <c r="A28" s="147" t="s">
        <v>147</v>
      </c>
      <c r="B28" s="148" t="s">
        <v>8</v>
      </c>
      <c r="C28" s="148" t="s">
        <v>98</v>
      </c>
      <c r="D28" s="93">
        <v>4160</v>
      </c>
      <c r="E28" s="94">
        <f t="shared" si="0"/>
        <v>0</v>
      </c>
      <c r="F28" s="93">
        <v>4160</v>
      </c>
    </row>
    <row r="29" spans="1:6" s="3" customFormat="1" ht="12" customHeight="1">
      <c r="A29" s="147" t="s">
        <v>148</v>
      </c>
      <c r="B29" s="148" t="s">
        <v>100</v>
      </c>
      <c r="C29" s="148" t="s">
        <v>99</v>
      </c>
      <c r="D29" s="93">
        <v>3500</v>
      </c>
      <c r="E29" s="94">
        <f t="shared" si="0"/>
        <v>0</v>
      </c>
      <c r="F29" s="93">
        <v>3500</v>
      </c>
    </row>
    <row r="30" spans="1:6" s="3" customFormat="1" ht="12" customHeight="1">
      <c r="A30" s="147" t="s">
        <v>149</v>
      </c>
      <c r="B30" s="148" t="s">
        <v>9</v>
      </c>
      <c r="C30" s="148" t="s">
        <v>101</v>
      </c>
      <c r="D30" s="93">
        <v>8140</v>
      </c>
      <c r="E30" s="94">
        <f t="shared" si="0"/>
        <v>0</v>
      </c>
      <c r="F30" s="93">
        <v>8140</v>
      </c>
    </row>
    <row r="31" spans="1:6" s="3" customFormat="1" ht="12" customHeight="1">
      <c r="A31" s="147" t="s">
        <v>150</v>
      </c>
      <c r="B31" s="148" t="s">
        <v>102</v>
      </c>
      <c r="C31" s="148" t="s">
        <v>143</v>
      </c>
      <c r="D31" s="93">
        <v>3500</v>
      </c>
      <c r="E31" s="94">
        <f t="shared" si="0"/>
        <v>0</v>
      </c>
      <c r="F31" s="93">
        <v>3500</v>
      </c>
    </row>
    <row r="32" spans="1:6" s="3" customFormat="1" ht="12" customHeight="1">
      <c r="A32" s="147" t="s">
        <v>151</v>
      </c>
      <c r="B32" s="148" t="s">
        <v>104</v>
      </c>
      <c r="C32" s="148" t="s">
        <v>103</v>
      </c>
      <c r="D32" s="93">
        <v>1610</v>
      </c>
      <c r="E32" s="94">
        <f t="shared" si="0"/>
        <v>0</v>
      </c>
      <c r="F32" s="93">
        <v>1610</v>
      </c>
    </row>
    <row r="33" spans="1:6" s="3" customFormat="1" ht="12" customHeight="1">
      <c r="A33" s="147" t="s">
        <v>152</v>
      </c>
      <c r="B33" s="148" t="s">
        <v>106</v>
      </c>
      <c r="C33" s="148" t="s">
        <v>105</v>
      </c>
      <c r="D33" s="93"/>
      <c r="E33" s="94">
        <f t="shared" si="0"/>
        <v>0</v>
      </c>
      <c r="F33" s="93"/>
    </row>
    <row r="34" spans="1:6" s="3" customFormat="1" ht="12" customHeight="1">
      <c r="A34" s="147" t="s">
        <v>153</v>
      </c>
      <c r="B34" s="148" t="s">
        <v>10</v>
      </c>
      <c r="C34" s="148" t="s">
        <v>144</v>
      </c>
      <c r="D34" s="93">
        <v>150</v>
      </c>
      <c r="E34" s="94">
        <f t="shared" si="0"/>
        <v>0</v>
      </c>
      <c r="F34" s="93">
        <v>150</v>
      </c>
    </row>
    <row r="35" spans="1:6" s="3" customFormat="1" ht="12" customHeight="1">
      <c r="A35" s="147" t="s">
        <v>154</v>
      </c>
      <c r="B35" s="148" t="s">
        <v>107</v>
      </c>
      <c r="C35" s="148" t="s">
        <v>145</v>
      </c>
      <c r="D35" s="93">
        <v>1551</v>
      </c>
      <c r="E35" s="94">
        <f t="shared" si="0"/>
        <v>0</v>
      </c>
      <c r="F35" s="93">
        <v>1551</v>
      </c>
    </row>
    <row r="36" spans="1:6" s="3" customFormat="1" ht="12" customHeight="1">
      <c r="A36" s="151" t="s">
        <v>173</v>
      </c>
      <c r="B36" s="146" t="s">
        <v>111</v>
      </c>
      <c r="C36" s="146" t="s">
        <v>110</v>
      </c>
      <c r="D36" s="93">
        <v>0</v>
      </c>
      <c r="E36" s="93">
        <v>0</v>
      </c>
      <c r="F36" s="93">
        <v>0</v>
      </c>
    </row>
    <row r="37" spans="1:6" s="3" customFormat="1" ht="12" customHeight="1">
      <c r="A37" s="147"/>
      <c r="B37" s="148"/>
      <c r="C37" s="148"/>
      <c r="D37" s="93"/>
      <c r="E37" s="93"/>
      <c r="F37" s="93"/>
    </row>
    <row r="38" spans="1:6" s="3" customFormat="1" ht="12" customHeight="1">
      <c r="A38" s="33" t="s">
        <v>155</v>
      </c>
      <c r="B38" s="34" t="s">
        <v>55</v>
      </c>
      <c r="C38" s="35"/>
      <c r="D38" s="57">
        <f>SUM(D39:D41)</f>
        <v>35697</v>
      </c>
      <c r="E38" s="57">
        <f>SUM(E39:E41)</f>
        <v>15156</v>
      </c>
      <c r="F38" s="57">
        <f>SUM(F39:F41)</f>
        <v>50853</v>
      </c>
    </row>
    <row r="39" spans="1:6" s="3" customFormat="1" ht="12" customHeight="1">
      <c r="A39" s="151" t="s">
        <v>156</v>
      </c>
      <c r="B39" s="146" t="s">
        <v>159</v>
      </c>
      <c r="C39" s="146" t="s">
        <v>92</v>
      </c>
      <c r="D39" s="92">
        <v>5977</v>
      </c>
      <c r="E39" s="97">
        <f>F39-D39</f>
        <v>15156</v>
      </c>
      <c r="F39" s="92">
        <v>21133</v>
      </c>
    </row>
    <row r="40" spans="1:6" s="3" customFormat="1" ht="12" customHeight="1">
      <c r="A40" s="151" t="s">
        <v>157</v>
      </c>
      <c r="B40" s="146" t="s">
        <v>55</v>
      </c>
      <c r="C40" s="146" t="s">
        <v>109</v>
      </c>
      <c r="D40" s="92">
        <v>0</v>
      </c>
      <c r="E40" s="97">
        <f>F40-D40</f>
        <v>0</v>
      </c>
      <c r="F40" s="92">
        <v>0</v>
      </c>
    </row>
    <row r="41" spans="1:6" s="3" customFormat="1" ht="12" customHeight="1">
      <c r="A41" s="151" t="s">
        <v>158</v>
      </c>
      <c r="B41" s="146" t="s">
        <v>113</v>
      </c>
      <c r="C41" s="146" t="s">
        <v>112</v>
      </c>
      <c r="D41" s="92">
        <v>29720</v>
      </c>
      <c r="E41" s="97">
        <f>F41-D41</f>
        <v>0</v>
      </c>
      <c r="F41" s="92">
        <v>29720</v>
      </c>
    </row>
    <row r="42" spans="1:6" s="3" customFormat="1" ht="12" customHeight="1">
      <c r="A42" s="150"/>
      <c r="B42" s="35"/>
      <c r="C42" s="35"/>
      <c r="D42" s="57">
        <v>0</v>
      </c>
      <c r="E42" s="57">
        <v>0</v>
      </c>
      <c r="F42" s="57">
        <v>0</v>
      </c>
    </row>
    <row r="43" spans="1:6" s="53" customFormat="1" ht="12" customHeight="1">
      <c r="A43" s="152"/>
      <c r="B43" s="37" t="s">
        <v>115</v>
      </c>
      <c r="C43" s="37" t="s">
        <v>114</v>
      </c>
      <c r="D43" s="99">
        <f>D38+D9</f>
        <v>228449</v>
      </c>
      <c r="E43" s="99">
        <f>E38+E9</f>
        <v>15156</v>
      </c>
      <c r="F43" s="99">
        <f>F38+F9</f>
        <v>243605</v>
      </c>
    </row>
    <row r="44" spans="1:6" s="3" customFormat="1" ht="12" customHeight="1">
      <c r="A44" s="150"/>
      <c r="B44" s="35"/>
      <c r="C44" s="35"/>
      <c r="D44" s="93">
        <v>0</v>
      </c>
      <c r="E44" s="93">
        <v>0</v>
      </c>
      <c r="F44" s="93">
        <v>0</v>
      </c>
    </row>
    <row r="45" spans="1:6" s="3" customFormat="1" ht="12" customHeight="1">
      <c r="A45" s="38" t="s">
        <v>66</v>
      </c>
      <c r="B45" s="37" t="s">
        <v>68</v>
      </c>
      <c r="C45" s="37" t="s">
        <v>118</v>
      </c>
      <c r="D45" s="99">
        <f>SUM(D46)</f>
        <v>54384</v>
      </c>
      <c r="E45" s="99">
        <f>SUM(E46)</f>
        <v>61253</v>
      </c>
      <c r="F45" s="99">
        <f>SUM(F46)</f>
        <v>115637</v>
      </c>
    </row>
    <row r="46" spans="1:6" s="3" customFormat="1" ht="12" customHeight="1">
      <c r="A46" s="150" t="s">
        <v>166</v>
      </c>
      <c r="B46" s="35" t="s">
        <v>117</v>
      </c>
      <c r="C46" s="35" t="s">
        <v>116</v>
      </c>
      <c r="D46" s="93">
        <v>54384</v>
      </c>
      <c r="E46" s="94">
        <f>F46-D46</f>
        <v>61253</v>
      </c>
      <c r="F46" s="93">
        <v>115637</v>
      </c>
    </row>
    <row r="47" spans="1:6" s="3" customFormat="1" ht="12" customHeight="1">
      <c r="A47" s="150"/>
      <c r="B47" s="35"/>
      <c r="C47" s="35"/>
      <c r="D47" s="93"/>
      <c r="E47" s="93"/>
      <c r="F47" s="93"/>
    </row>
    <row r="48" spans="1:6" s="53" customFormat="1" ht="12" customHeight="1">
      <c r="A48" s="152"/>
      <c r="B48" s="37" t="s">
        <v>167</v>
      </c>
      <c r="C48" s="37" t="s">
        <v>119</v>
      </c>
      <c r="D48" s="57">
        <f>D43+D45</f>
        <v>282833</v>
      </c>
      <c r="E48" s="57">
        <f>E43+E45</f>
        <v>76409</v>
      </c>
      <c r="F48" s="57">
        <f>F43+F45</f>
        <v>359242</v>
      </c>
    </row>
    <row r="49" spans="1:4" ht="16.5" customHeight="1">
      <c r="A49" s="223"/>
      <c r="B49" s="223"/>
      <c r="C49" s="223"/>
      <c r="D49" s="223"/>
    </row>
    <row r="50" spans="1:6" s="4" customFormat="1" ht="24" customHeight="1">
      <c r="A50" s="224"/>
      <c r="B50" s="224"/>
      <c r="C50" s="153"/>
      <c r="D50" s="60"/>
      <c r="E50" s="154"/>
      <c r="F50" s="154"/>
    </row>
    <row r="51" spans="1:6" s="55" customFormat="1" ht="22.5">
      <c r="A51" s="33" t="s">
        <v>1</v>
      </c>
      <c r="B51" s="33" t="s">
        <v>14</v>
      </c>
      <c r="C51" s="33" t="s">
        <v>209</v>
      </c>
      <c r="D51" s="33" t="s">
        <v>221</v>
      </c>
      <c r="E51" s="33" t="s">
        <v>232</v>
      </c>
      <c r="F51" s="33" t="s">
        <v>232</v>
      </c>
    </row>
    <row r="52" spans="1:6" s="2" customFormat="1" ht="12" customHeight="1">
      <c r="A52" s="91">
        <v>1</v>
      </c>
      <c r="B52" s="91">
        <v>2</v>
      </c>
      <c r="C52" s="91">
        <v>3</v>
      </c>
      <c r="D52" s="91">
        <v>4</v>
      </c>
      <c r="E52" s="91">
        <v>5</v>
      </c>
      <c r="F52" s="91">
        <v>5</v>
      </c>
    </row>
    <row r="53" spans="1:6" ht="12" customHeight="1">
      <c r="A53" s="45" t="s">
        <v>120</v>
      </c>
      <c r="B53" s="47" t="s">
        <v>207</v>
      </c>
      <c r="C53" s="46"/>
      <c r="D53" s="57">
        <f>SUM(D54:D58)</f>
        <v>140899</v>
      </c>
      <c r="E53" s="57">
        <f>SUM(E54:E58)</f>
        <v>15032</v>
      </c>
      <c r="F53" s="57">
        <f>SUM(F54:F58)</f>
        <v>155931</v>
      </c>
    </row>
    <row r="54" spans="1:6" ht="12" customHeight="1">
      <c r="A54" s="155" t="s">
        <v>170</v>
      </c>
      <c r="B54" s="156" t="s">
        <v>15</v>
      </c>
      <c r="C54" s="156" t="s">
        <v>168</v>
      </c>
      <c r="D54" s="92">
        <v>40502</v>
      </c>
      <c r="E54" s="94">
        <f>F54-D54</f>
        <v>0</v>
      </c>
      <c r="F54" s="92">
        <v>40502</v>
      </c>
    </row>
    <row r="55" spans="1:6" ht="12" customHeight="1">
      <c r="A55" s="155" t="s">
        <v>171</v>
      </c>
      <c r="B55" s="156" t="s">
        <v>257</v>
      </c>
      <c r="C55" s="156" t="s">
        <v>169</v>
      </c>
      <c r="D55" s="92">
        <v>8489</v>
      </c>
      <c r="E55" s="94">
        <f>F55-D55</f>
        <v>0</v>
      </c>
      <c r="F55" s="92">
        <v>8489</v>
      </c>
    </row>
    <row r="56" spans="1:6" ht="12" customHeight="1">
      <c r="A56" s="155" t="s">
        <v>172</v>
      </c>
      <c r="B56" s="156" t="s">
        <v>17</v>
      </c>
      <c r="C56" s="156" t="s">
        <v>178</v>
      </c>
      <c r="D56" s="92">
        <v>60444</v>
      </c>
      <c r="E56" s="94">
        <f>F56-D56</f>
        <v>2024</v>
      </c>
      <c r="F56" s="92">
        <v>62468</v>
      </c>
    </row>
    <row r="57" spans="1:6" ht="12" customHeight="1">
      <c r="A57" s="155" t="s">
        <v>173</v>
      </c>
      <c r="B57" s="156" t="s">
        <v>18</v>
      </c>
      <c r="C57" s="156" t="s">
        <v>179</v>
      </c>
      <c r="D57" s="92">
        <v>2700</v>
      </c>
      <c r="E57" s="94">
        <f>F57-D57</f>
        <v>0</v>
      </c>
      <c r="F57" s="92">
        <v>2700</v>
      </c>
    </row>
    <row r="58" spans="1:6" ht="12" customHeight="1">
      <c r="A58" s="155" t="s">
        <v>174</v>
      </c>
      <c r="B58" s="156" t="s">
        <v>19</v>
      </c>
      <c r="C58" s="156" t="s">
        <v>180</v>
      </c>
      <c r="D58" s="92">
        <f>SUM(D59:D62)</f>
        <v>28764</v>
      </c>
      <c r="E58" s="92">
        <f>SUM(E59:E62)</f>
        <v>13008</v>
      </c>
      <c r="F58" s="92">
        <f>SUM(F59:F62)</f>
        <v>41772</v>
      </c>
    </row>
    <row r="59" spans="1:6" ht="12" customHeight="1">
      <c r="A59" s="157" t="s">
        <v>185</v>
      </c>
      <c r="B59" s="158" t="s">
        <v>175</v>
      </c>
      <c r="C59" s="159" t="s">
        <v>181</v>
      </c>
      <c r="D59" s="95">
        <v>4935</v>
      </c>
      <c r="E59" s="94">
        <f>F59-D59</f>
        <v>0</v>
      </c>
      <c r="F59" s="95">
        <v>4935</v>
      </c>
    </row>
    <row r="60" spans="1:6" ht="12" customHeight="1">
      <c r="A60" s="157" t="s">
        <v>186</v>
      </c>
      <c r="B60" s="159" t="s">
        <v>177</v>
      </c>
      <c r="C60" s="96" t="s">
        <v>182</v>
      </c>
      <c r="D60" s="96"/>
      <c r="E60" s="94">
        <f>F60-D60</f>
        <v>0</v>
      </c>
      <c r="F60" s="96"/>
    </row>
    <row r="61" spans="1:6" ht="12" customHeight="1">
      <c r="A61" s="157" t="s">
        <v>187</v>
      </c>
      <c r="B61" s="158" t="s">
        <v>176</v>
      </c>
      <c r="C61" s="96" t="s">
        <v>183</v>
      </c>
      <c r="D61" s="96">
        <v>14960</v>
      </c>
      <c r="E61" s="94">
        <f>F61-D61</f>
        <v>0</v>
      </c>
      <c r="F61" s="100">
        <v>14960</v>
      </c>
    </row>
    <row r="62" spans="1:6" ht="12" customHeight="1">
      <c r="A62" s="157" t="s">
        <v>188</v>
      </c>
      <c r="B62" s="159" t="s">
        <v>34</v>
      </c>
      <c r="C62" s="160" t="s">
        <v>184</v>
      </c>
      <c r="D62" s="95">
        <v>8869</v>
      </c>
      <c r="E62" s="94">
        <f>F62-D62</f>
        <v>13008</v>
      </c>
      <c r="F62" s="95">
        <v>21877</v>
      </c>
    </row>
    <row r="63" spans="1:6" ht="12" customHeight="1">
      <c r="A63" s="161"/>
      <c r="B63" s="162"/>
      <c r="C63" s="163"/>
      <c r="D63" s="93"/>
      <c r="E63" s="93"/>
      <c r="F63" s="93"/>
    </row>
    <row r="64" spans="1:6" ht="12" customHeight="1">
      <c r="A64" s="45" t="s">
        <v>155</v>
      </c>
      <c r="B64" s="46" t="s">
        <v>208</v>
      </c>
      <c r="C64" s="46"/>
      <c r="D64" s="57">
        <f>+D65+D66+D67</f>
        <v>65092</v>
      </c>
      <c r="E64" s="57">
        <f>+E65+E66+E67</f>
        <v>61377</v>
      </c>
      <c r="F64" s="57">
        <f>+F65+F66+F67</f>
        <v>126469</v>
      </c>
    </row>
    <row r="65" spans="1:6" s="39" customFormat="1" ht="12" customHeight="1">
      <c r="A65" s="155" t="s">
        <v>156</v>
      </c>
      <c r="B65" s="164" t="s">
        <v>20</v>
      </c>
      <c r="C65" s="156" t="s">
        <v>189</v>
      </c>
      <c r="D65" s="92">
        <v>8007</v>
      </c>
      <c r="E65" s="94">
        <f>F65-D65</f>
        <v>2712</v>
      </c>
      <c r="F65" s="92">
        <v>10719</v>
      </c>
    </row>
    <row r="66" spans="1:6" s="39" customFormat="1" ht="12" customHeight="1">
      <c r="A66" s="155" t="s">
        <v>157</v>
      </c>
      <c r="B66" s="164" t="s">
        <v>21</v>
      </c>
      <c r="C66" s="156" t="s">
        <v>190</v>
      </c>
      <c r="D66" s="92">
        <v>56885</v>
      </c>
      <c r="E66" s="94">
        <f>F66-D66</f>
        <v>58665</v>
      </c>
      <c r="F66" s="92">
        <v>115550</v>
      </c>
    </row>
    <row r="67" spans="1:6" s="39" customFormat="1" ht="12" customHeight="1">
      <c r="A67" s="155" t="s">
        <v>158</v>
      </c>
      <c r="B67" s="165" t="s">
        <v>22</v>
      </c>
      <c r="C67" s="166" t="s">
        <v>191</v>
      </c>
      <c r="D67" s="92">
        <v>200</v>
      </c>
      <c r="E67" s="94">
        <f>F67-D67</f>
        <v>0</v>
      </c>
      <c r="F67" s="92">
        <v>200</v>
      </c>
    </row>
    <row r="68" spans="1:6" ht="12" customHeight="1">
      <c r="A68" s="167"/>
      <c r="B68" s="168"/>
      <c r="C68" s="169"/>
      <c r="D68" s="93"/>
      <c r="E68" s="93"/>
      <c r="F68" s="93"/>
    </row>
    <row r="69" spans="1:6" s="17" customFormat="1" ht="12" customHeight="1">
      <c r="A69" s="45"/>
      <c r="B69" s="45" t="s">
        <v>192</v>
      </c>
      <c r="C69" s="46"/>
      <c r="D69" s="57">
        <f>D53+D64</f>
        <v>205991</v>
      </c>
      <c r="E69" s="57">
        <f>E53+E64</f>
        <v>76409</v>
      </c>
      <c r="F69" s="57">
        <f>F53+F64</f>
        <v>282400</v>
      </c>
    </row>
    <row r="70" spans="1:6" ht="12" customHeight="1">
      <c r="A70" s="45"/>
      <c r="B70" s="45"/>
      <c r="C70" s="46"/>
      <c r="D70" s="57"/>
      <c r="E70" s="57"/>
      <c r="F70" s="57"/>
    </row>
    <row r="71" spans="1:6" ht="12" customHeight="1">
      <c r="A71" s="45" t="s">
        <v>66</v>
      </c>
      <c r="B71" s="45" t="s">
        <v>193</v>
      </c>
      <c r="C71" s="46" t="s">
        <v>196</v>
      </c>
      <c r="D71" s="63">
        <f>D72</f>
        <v>76842</v>
      </c>
      <c r="E71" s="63">
        <f>E72</f>
        <v>0</v>
      </c>
      <c r="F71" s="63">
        <f>F72</f>
        <v>76842</v>
      </c>
    </row>
    <row r="72" spans="1:6" s="39" customFormat="1" ht="12" customHeight="1">
      <c r="A72" s="164" t="s">
        <v>166</v>
      </c>
      <c r="B72" s="164" t="s">
        <v>195</v>
      </c>
      <c r="C72" s="156" t="s">
        <v>194</v>
      </c>
      <c r="D72" s="97">
        <f>SUM(D73:D76)</f>
        <v>76842</v>
      </c>
      <c r="E72" s="94">
        <f>F72-D72</f>
        <v>0</v>
      </c>
      <c r="F72" s="97">
        <f>SUM(F73:F76)</f>
        <v>76842</v>
      </c>
    </row>
    <row r="73" spans="1:6" ht="12" customHeight="1">
      <c r="A73" s="147" t="s">
        <v>121</v>
      </c>
      <c r="B73" s="170" t="s">
        <v>197</v>
      </c>
      <c r="C73" s="159" t="s">
        <v>198</v>
      </c>
      <c r="D73" s="97"/>
      <c r="E73" s="97"/>
      <c r="F73" s="97"/>
    </row>
    <row r="74" spans="1:6" ht="12" customHeight="1">
      <c r="A74" s="147" t="s">
        <v>131</v>
      </c>
      <c r="B74" s="170" t="s">
        <v>201</v>
      </c>
      <c r="C74" s="159" t="s">
        <v>202</v>
      </c>
      <c r="D74" s="95"/>
      <c r="E74" s="95"/>
      <c r="F74" s="95"/>
    </row>
    <row r="75" spans="1:6" ht="12" customHeight="1">
      <c r="A75" s="147" t="s">
        <v>199</v>
      </c>
      <c r="B75" s="170" t="s">
        <v>25</v>
      </c>
      <c r="C75" s="159" t="s">
        <v>203</v>
      </c>
      <c r="D75" s="95">
        <v>4026</v>
      </c>
      <c r="E75" s="94">
        <f>F75-D75</f>
        <v>0</v>
      </c>
      <c r="F75" s="95">
        <v>4026</v>
      </c>
    </row>
    <row r="76" spans="1:6" ht="12" customHeight="1">
      <c r="A76" s="147" t="s">
        <v>200</v>
      </c>
      <c r="B76" s="170" t="s">
        <v>204</v>
      </c>
      <c r="C76" s="159" t="s">
        <v>205</v>
      </c>
      <c r="D76" s="95">
        <v>72816</v>
      </c>
      <c r="E76" s="94">
        <f>F76-D76</f>
        <v>0</v>
      </c>
      <c r="F76" s="95">
        <v>72816</v>
      </c>
    </row>
    <row r="77" spans="1:6" ht="12" customHeight="1">
      <c r="A77" s="167"/>
      <c r="B77" s="171"/>
      <c r="C77" s="162"/>
      <c r="D77" s="93"/>
      <c r="E77" s="93"/>
      <c r="F77" s="93"/>
    </row>
    <row r="78" spans="1:6" s="53" customFormat="1" ht="12.75" customHeight="1">
      <c r="A78" s="172"/>
      <c r="B78" s="172" t="s">
        <v>206</v>
      </c>
      <c r="C78" s="173"/>
      <c r="D78" s="63">
        <f>D69+D71</f>
        <v>282833</v>
      </c>
      <c r="E78" s="63">
        <f>E69+E71</f>
        <v>76409</v>
      </c>
      <c r="F78" s="63">
        <f>F69+F71</f>
        <v>359242</v>
      </c>
    </row>
    <row r="79" ht="7.5" customHeight="1"/>
  </sheetData>
  <sheetProtection/>
  <mergeCells count="6">
    <mergeCell ref="A6:B6"/>
    <mergeCell ref="A49:D49"/>
    <mergeCell ref="A50:B50"/>
    <mergeCell ref="A4:F4"/>
    <mergeCell ref="B1:F1"/>
    <mergeCell ref="A3:F3"/>
  </mergeCells>
  <printOptions horizontalCentered="1"/>
  <pageMargins left="0.7" right="0.7" top="0.75" bottom="0.75" header="0.3" footer="0.3"/>
  <pageSetup fitToHeight="2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H1" sqref="H1:N1"/>
    </sheetView>
  </sheetViews>
  <sheetFormatPr defaultColWidth="9.00390625" defaultRowHeight="12.75"/>
  <cols>
    <col min="1" max="1" width="6.00390625" style="194" bestFit="1" customWidth="1"/>
    <col min="2" max="2" width="40.125" style="194" customWidth="1"/>
    <col min="3" max="3" width="7.625" style="196" customWidth="1"/>
    <col min="4" max="4" width="7.50390625" style="196" customWidth="1"/>
    <col min="5" max="5" width="9.375" style="196" customWidth="1"/>
    <col min="6" max="6" width="9.00390625" style="196" bestFit="1" customWidth="1"/>
    <col min="7" max="7" width="9.50390625" style="196" customWidth="1"/>
    <col min="8" max="8" width="10.00390625" style="196" customWidth="1"/>
    <col min="9" max="9" width="8.125" style="196" customWidth="1"/>
    <col min="10" max="10" width="8.00390625" style="196" customWidth="1"/>
    <col min="11" max="11" width="9.375" style="196" customWidth="1"/>
    <col min="12" max="12" width="7.625" style="196" customWidth="1"/>
    <col min="13" max="16384" width="9.375" style="196" customWidth="1"/>
  </cols>
  <sheetData>
    <row r="1" spans="3:16" ht="12.75">
      <c r="C1" s="195"/>
      <c r="D1" s="195"/>
      <c r="E1" s="195"/>
      <c r="F1" s="195"/>
      <c r="G1" s="195"/>
      <c r="H1" s="226" t="s">
        <v>316</v>
      </c>
      <c r="I1" s="226"/>
      <c r="J1" s="226"/>
      <c r="K1" s="226"/>
      <c r="L1" s="226"/>
      <c r="M1" s="226"/>
      <c r="N1" s="226"/>
      <c r="O1" s="195"/>
      <c r="P1" s="195"/>
    </row>
    <row r="2" spans="2:16" ht="12.75">
      <c r="B2" s="197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5"/>
      <c r="N2" s="195"/>
      <c r="O2" s="195"/>
      <c r="P2" s="195"/>
    </row>
    <row r="3" spans="1:14" ht="12.75">
      <c r="A3" s="227" t="s">
        <v>258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4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3:14" ht="12.75">
      <c r="M5" s="228" t="s">
        <v>0</v>
      </c>
      <c r="N5" s="228"/>
    </row>
    <row r="6" spans="1:14" ht="22.5" customHeight="1">
      <c r="A6" s="200" t="s">
        <v>259</v>
      </c>
      <c r="B6" s="200" t="s">
        <v>260</v>
      </c>
      <c r="C6" s="229" t="s">
        <v>261</v>
      </c>
      <c r="D6" s="230"/>
      <c r="E6" s="231"/>
      <c r="F6" s="229" t="s">
        <v>262</v>
      </c>
      <c r="G6" s="230"/>
      <c r="H6" s="231"/>
      <c r="I6" s="229" t="s">
        <v>263</v>
      </c>
      <c r="J6" s="230"/>
      <c r="K6" s="231"/>
      <c r="L6" s="232" t="s">
        <v>264</v>
      </c>
      <c r="M6" s="232"/>
      <c r="N6" s="232"/>
    </row>
    <row r="7" spans="1:14" s="202" customFormat="1" ht="22.5" customHeight="1">
      <c r="A7" s="201"/>
      <c r="B7" s="201"/>
      <c r="C7" s="201" t="s">
        <v>265</v>
      </c>
      <c r="D7" s="201" t="s">
        <v>315</v>
      </c>
      <c r="E7" s="201" t="s">
        <v>266</v>
      </c>
      <c r="F7" s="201" t="s">
        <v>265</v>
      </c>
      <c r="G7" s="201" t="s">
        <v>313</v>
      </c>
      <c r="H7" s="201" t="s">
        <v>266</v>
      </c>
      <c r="I7" s="201" t="s">
        <v>265</v>
      </c>
      <c r="J7" s="201" t="s">
        <v>313</v>
      </c>
      <c r="K7" s="201" t="s">
        <v>266</v>
      </c>
      <c r="L7" s="201" t="s">
        <v>265</v>
      </c>
      <c r="M7" s="201" t="s">
        <v>315</v>
      </c>
      <c r="N7" s="201" t="s">
        <v>266</v>
      </c>
    </row>
    <row r="8" spans="1:14" s="205" customFormat="1" ht="12.75">
      <c r="A8" s="203" t="s">
        <v>267</v>
      </c>
      <c r="B8" s="203" t="s">
        <v>268</v>
      </c>
      <c r="C8" s="204">
        <v>140</v>
      </c>
      <c r="D8" s="204"/>
      <c r="E8" s="204">
        <v>140</v>
      </c>
      <c r="F8" s="204">
        <v>100</v>
      </c>
      <c r="G8" s="204">
        <f>H8-F8</f>
        <v>-25</v>
      </c>
      <c r="H8" s="204">
        <v>75</v>
      </c>
      <c r="I8" s="204">
        <v>120</v>
      </c>
      <c r="J8" s="204"/>
      <c r="K8" s="204">
        <v>120</v>
      </c>
      <c r="L8" s="204">
        <f>C8+F8+I8</f>
        <v>360</v>
      </c>
      <c r="M8" s="204">
        <f aca="true" t="shared" si="0" ref="M8:N10">D8+G8+J8</f>
        <v>-25</v>
      </c>
      <c r="N8" s="204">
        <f t="shared" si="0"/>
        <v>335</v>
      </c>
    </row>
    <row r="9" spans="1:14" ht="12.75">
      <c r="A9" s="203" t="s">
        <v>269</v>
      </c>
      <c r="B9" s="203" t="s">
        <v>270</v>
      </c>
      <c r="C9" s="206">
        <v>2860</v>
      </c>
      <c r="D9" s="204"/>
      <c r="E9" s="206">
        <v>2860</v>
      </c>
      <c r="F9" s="206">
        <v>240</v>
      </c>
      <c r="G9" s="204"/>
      <c r="H9" s="206">
        <v>240</v>
      </c>
      <c r="I9" s="206">
        <v>480</v>
      </c>
      <c r="J9" s="204"/>
      <c r="K9" s="206">
        <v>480</v>
      </c>
      <c r="L9" s="204">
        <f>C9+F9+I9</f>
        <v>3580</v>
      </c>
      <c r="M9" s="204">
        <f t="shared" si="0"/>
        <v>0</v>
      </c>
      <c r="N9" s="204">
        <f t="shared" si="0"/>
        <v>3580</v>
      </c>
    </row>
    <row r="10" spans="1:14" ht="12.75">
      <c r="A10" s="203" t="s">
        <v>271</v>
      </c>
      <c r="B10" s="203" t="s">
        <v>272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4">
        <f>C10+F10+I10</f>
        <v>0</v>
      </c>
      <c r="M10" s="204">
        <f t="shared" si="0"/>
        <v>0</v>
      </c>
      <c r="N10" s="204">
        <f t="shared" si="0"/>
        <v>0</v>
      </c>
    </row>
    <row r="11" spans="1:14" s="209" customFormat="1" ht="12.75">
      <c r="A11" s="207" t="s">
        <v>273</v>
      </c>
      <c r="B11" s="207" t="s">
        <v>274</v>
      </c>
      <c r="C11" s="208">
        <f>SUM(C8:C10)</f>
        <v>3000</v>
      </c>
      <c r="D11" s="208">
        <f aca="true" t="shared" si="1" ref="D11:N11">SUM(D8:D10)</f>
        <v>0</v>
      </c>
      <c r="E11" s="208">
        <f t="shared" si="1"/>
        <v>3000</v>
      </c>
      <c r="F11" s="208">
        <f t="shared" si="1"/>
        <v>340</v>
      </c>
      <c r="G11" s="208">
        <f t="shared" si="1"/>
        <v>-25</v>
      </c>
      <c r="H11" s="208">
        <f t="shared" si="1"/>
        <v>315</v>
      </c>
      <c r="I11" s="208">
        <f t="shared" si="1"/>
        <v>600</v>
      </c>
      <c r="J11" s="208">
        <f t="shared" si="1"/>
        <v>0</v>
      </c>
      <c r="K11" s="208">
        <f t="shared" si="1"/>
        <v>600</v>
      </c>
      <c r="L11" s="208">
        <f>SUM(L8:L10)</f>
        <v>3940</v>
      </c>
      <c r="M11" s="208">
        <f t="shared" si="1"/>
        <v>-25</v>
      </c>
      <c r="N11" s="208">
        <f t="shared" si="1"/>
        <v>3915</v>
      </c>
    </row>
    <row r="12" spans="1:14" ht="12.75">
      <c r="A12" s="203" t="s">
        <v>275</v>
      </c>
      <c r="B12" s="203" t="s">
        <v>276</v>
      </c>
      <c r="C12" s="204">
        <v>545</v>
      </c>
      <c r="D12" s="204">
        <f>E12-C12</f>
        <v>161</v>
      </c>
      <c r="E12" s="204">
        <v>706</v>
      </c>
      <c r="F12" s="204"/>
      <c r="G12" s="204">
        <f>H12-F12</f>
        <v>15</v>
      </c>
      <c r="H12" s="204">
        <v>15</v>
      </c>
      <c r="I12" s="204"/>
      <c r="J12" s="204"/>
      <c r="K12" s="204"/>
      <c r="L12" s="204">
        <f aca="true" t="shared" si="2" ref="L12:N13">C12+F12+I12</f>
        <v>545</v>
      </c>
      <c r="M12" s="204">
        <f t="shared" si="2"/>
        <v>176</v>
      </c>
      <c r="N12" s="204">
        <f t="shared" si="2"/>
        <v>721</v>
      </c>
    </row>
    <row r="13" spans="1:14" ht="12.75">
      <c r="A13" s="203" t="s">
        <v>277</v>
      </c>
      <c r="B13" s="203" t="s">
        <v>278</v>
      </c>
      <c r="C13" s="204">
        <v>122</v>
      </c>
      <c r="D13" s="204"/>
      <c r="E13" s="204">
        <v>122</v>
      </c>
      <c r="F13" s="204">
        <v>50</v>
      </c>
      <c r="G13" s="204"/>
      <c r="H13" s="204">
        <v>50</v>
      </c>
      <c r="I13" s="204">
        <v>36</v>
      </c>
      <c r="J13" s="204"/>
      <c r="K13" s="204">
        <v>36</v>
      </c>
      <c r="L13" s="204">
        <f t="shared" si="2"/>
        <v>208</v>
      </c>
      <c r="M13" s="204">
        <f t="shared" si="2"/>
        <v>0</v>
      </c>
      <c r="N13" s="204">
        <f t="shared" si="2"/>
        <v>208</v>
      </c>
    </row>
    <row r="14" spans="1:14" s="209" customFormat="1" ht="12.75">
      <c r="A14" s="207" t="s">
        <v>279</v>
      </c>
      <c r="B14" s="207" t="s">
        <v>280</v>
      </c>
      <c r="C14" s="208">
        <f>SUM(C12:C13)</f>
        <v>667</v>
      </c>
      <c r="D14" s="208">
        <f aca="true" t="shared" si="3" ref="D14:N14">SUM(D12:D13)</f>
        <v>161</v>
      </c>
      <c r="E14" s="208">
        <f t="shared" si="3"/>
        <v>828</v>
      </c>
      <c r="F14" s="208">
        <f t="shared" si="3"/>
        <v>50</v>
      </c>
      <c r="G14" s="208">
        <f t="shared" si="3"/>
        <v>15</v>
      </c>
      <c r="H14" s="208">
        <f t="shared" si="3"/>
        <v>65</v>
      </c>
      <c r="I14" s="208">
        <f t="shared" si="3"/>
        <v>36</v>
      </c>
      <c r="J14" s="208">
        <f t="shared" si="3"/>
        <v>0</v>
      </c>
      <c r="K14" s="208">
        <f t="shared" si="3"/>
        <v>36</v>
      </c>
      <c r="L14" s="208">
        <f t="shared" si="3"/>
        <v>753</v>
      </c>
      <c r="M14" s="208">
        <f t="shared" si="3"/>
        <v>176</v>
      </c>
      <c r="N14" s="208">
        <f t="shared" si="3"/>
        <v>929</v>
      </c>
    </row>
    <row r="15" spans="1:14" s="205" customFormat="1" ht="12.75">
      <c r="A15" s="203" t="s">
        <v>281</v>
      </c>
      <c r="B15" s="203" t="s">
        <v>282</v>
      </c>
      <c r="C15" s="204">
        <v>7735</v>
      </c>
      <c r="D15" s="204"/>
      <c r="E15" s="204">
        <v>7735</v>
      </c>
      <c r="F15" s="204">
        <v>975</v>
      </c>
      <c r="G15" s="204"/>
      <c r="H15" s="204">
        <v>975</v>
      </c>
      <c r="I15" s="204">
        <v>720</v>
      </c>
      <c r="J15" s="204"/>
      <c r="K15" s="204">
        <v>720</v>
      </c>
      <c r="L15" s="204">
        <f aca="true" t="shared" si="4" ref="L15:N21">C15+F15+I15</f>
        <v>9430</v>
      </c>
      <c r="M15" s="204">
        <f t="shared" si="4"/>
        <v>0</v>
      </c>
      <c r="N15" s="204">
        <f t="shared" si="4"/>
        <v>9430</v>
      </c>
    </row>
    <row r="16" spans="1:14" s="205" customFormat="1" ht="12.75">
      <c r="A16" s="203" t="s">
        <v>283</v>
      </c>
      <c r="B16" s="203" t="s">
        <v>284</v>
      </c>
      <c r="C16" s="204">
        <v>13200</v>
      </c>
      <c r="D16" s="204"/>
      <c r="E16" s="204">
        <v>13200</v>
      </c>
      <c r="F16" s="204">
        <v>7500</v>
      </c>
      <c r="G16" s="204">
        <f>H16-F16</f>
        <v>-300</v>
      </c>
      <c r="H16" s="204">
        <v>7200</v>
      </c>
      <c r="I16" s="204">
        <v>8959</v>
      </c>
      <c r="J16" s="204"/>
      <c r="K16" s="204">
        <v>8959</v>
      </c>
      <c r="L16" s="204">
        <f t="shared" si="4"/>
        <v>29659</v>
      </c>
      <c r="M16" s="204">
        <f t="shared" si="4"/>
        <v>-300</v>
      </c>
      <c r="N16" s="204">
        <f t="shared" si="4"/>
        <v>29359</v>
      </c>
    </row>
    <row r="17" spans="1:14" ht="12.75">
      <c r="A17" s="203" t="s">
        <v>285</v>
      </c>
      <c r="B17" s="203" t="s">
        <v>286</v>
      </c>
      <c r="C17" s="206">
        <v>150</v>
      </c>
      <c r="D17" s="204">
        <f>E17-C17</f>
        <v>200</v>
      </c>
      <c r="E17" s="206">
        <v>350</v>
      </c>
      <c r="F17" s="206"/>
      <c r="G17" s="204"/>
      <c r="H17" s="206"/>
      <c r="I17" s="206"/>
      <c r="J17" s="204"/>
      <c r="K17" s="206"/>
      <c r="L17" s="204">
        <f t="shared" si="4"/>
        <v>150</v>
      </c>
      <c r="M17" s="204">
        <f t="shared" si="4"/>
        <v>200</v>
      </c>
      <c r="N17" s="204">
        <f t="shared" si="4"/>
        <v>350</v>
      </c>
    </row>
    <row r="18" spans="1:14" s="205" customFormat="1" ht="12.75">
      <c r="A18" s="203" t="s">
        <v>287</v>
      </c>
      <c r="B18" s="203" t="s">
        <v>288</v>
      </c>
      <c r="C18" s="204">
        <v>9800</v>
      </c>
      <c r="D18" s="204">
        <f>E18-C18</f>
        <v>-200</v>
      </c>
      <c r="E18" s="204">
        <v>9600</v>
      </c>
      <c r="F18" s="204">
        <v>50</v>
      </c>
      <c r="G18" s="204">
        <f>H18-F18</f>
        <v>10</v>
      </c>
      <c r="H18" s="204">
        <v>60</v>
      </c>
      <c r="I18" s="204">
        <v>100</v>
      </c>
      <c r="J18" s="204">
        <f>K18-I18</f>
        <v>-50</v>
      </c>
      <c r="K18" s="204">
        <v>50</v>
      </c>
      <c r="L18" s="204">
        <f t="shared" si="4"/>
        <v>9950</v>
      </c>
      <c r="M18" s="204">
        <f t="shared" si="4"/>
        <v>-240</v>
      </c>
      <c r="N18" s="204">
        <f t="shared" si="4"/>
        <v>9710</v>
      </c>
    </row>
    <row r="19" spans="1:14" ht="12.75">
      <c r="A19" s="203" t="s">
        <v>289</v>
      </c>
      <c r="B19" s="203" t="s">
        <v>290</v>
      </c>
      <c r="C19" s="204">
        <v>3500</v>
      </c>
      <c r="D19" s="204"/>
      <c r="E19" s="204">
        <v>3500</v>
      </c>
      <c r="F19" s="204"/>
      <c r="G19" s="204"/>
      <c r="H19" s="204"/>
      <c r="I19" s="204"/>
      <c r="J19" s="204"/>
      <c r="K19" s="204"/>
      <c r="L19" s="204">
        <f t="shared" si="4"/>
        <v>3500</v>
      </c>
      <c r="M19" s="204">
        <f t="shared" si="4"/>
        <v>0</v>
      </c>
      <c r="N19" s="204">
        <f t="shared" si="4"/>
        <v>3500</v>
      </c>
    </row>
    <row r="20" spans="1:14" ht="12.75">
      <c r="A20" s="203" t="s">
        <v>291</v>
      </c>
      <c r="B20" s="203" t="s">
        <v>292</v>
      </c>
      <c r="C20" s="204">
        <v>1650</v>
      </c>
      <c r="D20" s="204">
        <f>E20-C20</f>
        <v>1587</v>
      </c>
      <c r="E20" s="204">
        <v>3237</v>
      </c>
      <c r="F20" s="204"/>
      <c r="G20" s="204"/>
      <c r="H20" s="204"/>
      <c r="I20" s="204"/>
      <c r="J20" s="204"/>
      <c r="K20" s="204"/>
      <c r="L20" s="204">
        <f t="shared" si="4"/>
        <v>1650</v>
      </c>
      <c r="M20" s="204">
        <f t="shared" si="4"/>
        <v>1587</v>
      </c>
      <c r="N20" s="204">
        <f t="shared" si="4"/>
        <v>3237</v>
      </c>
    </row>
    <row r="21" spans="1:14" ht="12.75">
      <c r="A21" s="203" t="s">
        <v>293</v>
      </c>
      <c r="B21" s="203" t="s">
        <v>294</v>
      </c>
      <c r="C21" s="204">
        <v>8640</v>
      </c>
      <c r="D21" s="204">
        <f>E21-C21</f>
        <v>0</v>
      </c>
      <c r="E21" s="204">
        <v>8640</v>
      </c>
      <c r="F21" s="204">
        <v>180</v>
      </c>
      <c r="G21" s="204"/>
      <c r="H21" s="204">
        <v>180</v>
      </c>
      <c r="I21" s="204">
        <v>160</v>
      </c>
      <c r="J21" s="204">
        <f>K21-I21</f>
        <v>50</v>
      </c>
      <c r="K21" s="204">
        <v>210</v>
      </c>
      <c r="L21" s="204">
        <f t="shared" si="4"/>
        <v>8980</v>
      </c>
      <c r="M21" s="204">
        <f t="shared" si="4"/>
        <v>50</v>
      </c>
      <c r="N21" s="204">
        <f t="shared" si="4"/>
        <v>9030</v>
      </c>
    </row>
    <row r="22" spans="1:14" ht="12.75">
      <c r="A22" s="207" t="s">
        <v>295</v>
      </c>
      <c r="B22" s="207" t="s">
        <v>296</v>
      </c>
      <c r="C22" s="208">
        <f>SUM(C15:C21)</f>
        <v>44675</v>
      </c>
      <c r="D22" s="208">
        <f aca="true" t="shared" si="5" ref="D22:N22">SUM(D15:D21)</f>
        <v>1587</v>
      </c>
      <c r="E22" s="208">
        <f t="shared" si="5"/>
        <v>46262</v>
      </c>
      <c r="F22" s="208">
        <f t="shared" si="5"/>
        <v>8705</v>
      </c>
      <c r="G22" s="208">
        <f t="shared" si="5"/>
        <v>-290</v>
      </c>
      <c r="H22" s="208">
        <f t="shared" si="5"/>
        <v>8415</v>
      </c>
      <c r="I22" s="208">
        <f t="shared" si="5"/>
        <v>9939</v>
      </c>
      <c r="J22" s="208">
        <f t="shared" si="5"/>
        <v>0</v>
      </c>
      <c r="K22" s="208">
        <f t="shared" si="5"/>
        <v>9939</v>
      </c>
      <c r="L22" s="208">
        <f t="shared" si="5"/>
        <v>63319</v>
      </c>
      <c r="M22" s="208">
        <f t="shared" si="5"/>
        <v>1297</v>
      </c>
      <c r="N22" s="208">
        <f t="shared" si="5"/>
        <v>64616</v>
      </c>
    </row>
    <row r="23" spans="1:14" ht="12.75">
      <c r="A23" s="203" t="s">
        <v>297</v>
      </c>
      <c r="B23" s="203" t="s">
        <v>298</v>
      </c>
      <c r="C23" s="204">
        <v>30</v>
      </c>
      <c r="D23" s="204"/>
      <c r="E23" s="204">
        <v>30</v>
      </c>
      <c r="F23" s="204">
        <v>10</v>
      </c>
      <c r="G23" s="204"/>
      <c r="H23" s="204">
        <v>10</v>
      </c>
      <c r="I23" s="204">
        <v>20</v>
      </c>
      <c r="J23" s="204"/>
      <c r="K23" s="204">
        <v>20</v>
      </c>
      <c r="L23" s="204">
        <f aca="true" t="shared" si="6" ref="L23:N24">C23+F23+I23</f>
        <v>60</v>
      </c>
      <c r="M23" s="204">
        <f t="shared" si="6"/>
        <v>0</v>
      </c>
      <c r="N23" s="204">
        <f t="shared" si="6"/>
        <v>60</v>
      </c>
    </row>
    <row r="24" spans="1:14" ht="12.75">
      <c r="A24" s="203" t="s">
        <v>299</v>
      </c>
      <c r="B24" s="203" t="s">
        <v>300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>
        <f t="shared" si="6"/>
        <v>0</v>
      </c>
      <c r="M24" s="204">
        <f t="shared" si="6"/>
        <v>0</v>
      </c>
      <c r="N24" s="204">
        <f t="shared" si="6"/>
        <v>0</v>
      </c>
    </row>
    <row r="25" spans="1:14" ht="12.75">
      <c r="A25" s="207" t="s">
        <v>301</v>
      </c>
      <c r="B25" s="207" t="s">
        <v>302</v>
      </c>
      <c r="C25" s="208">
        <f>SUM(C23:C24)</f>
        <v>30</v>
      </c>
      <c r="D25" s="208">
        <f aca="true" t="shared" si="7" ref="D25:N25">SUM(D23:D24)</f>
        <v>0</v>
      </c>
      <c r="E25" s="208">
        <f t="shared" si="7"/>
        <v>30</v>
      </c>
      <c r="F25" s="208">
        <f t="shared" si="7"/>
        <v>10</v>
      </c>
      <c r="G25" s="208">
        <f t="shared" si="7"/>
        <v>0</v>
      </c>
      <c r="H25" s="208">
        <f t="shared" si="7"/>
        <v>10</v>
      </c>
      <c r="I25" s="208">
        <f t="shared" si="7"/>
        <v>20</v>
      </c>
      <c r="J25" s="208">
        <f t="shared" si="7"/>
        <v>0</v>
      </c>
      <c r="K25" s="208">
        <f t="shared" si="7"/>
        <v>20</v>
      </c>
      <c r="L25" s="208">
        <f t="shared" si="7"/>
        <v>60</v>
      </c>
      <c r="M25" s="208">
        <f t="shared" si="7"/>
        <v>0</v>
      </c>
      <c r="N25" s="208">
        <f t="shared" si="7"/>
        <v>60</v>
      </c>
    </row>
    <row r="26" spans="1:14" ht="12.75">
      <c r="A26" s="203" t="s">
        <v>303</v>
      </c>
      <c r="B26" s="203" t="s">
        <v>304</v>
      </c>
      <c r="C26" s="204">
        <v>10872</v>
      </c>
      <c r="D26" s="204">
        <f>E26-C26</f>
        <v>126</v>
      </c>
      <c r="E26" s="204">
        <v>10998</v>
      </c>
      <c r="F26" s="204">
        <v>2040</v>
      </c>
      <c r="G26" s="204">
        <f>H26-F26</f>
        <v>300</v>
      </c>
      <c r="H26" s="204">
        <v>2340</v>
      </c>
      <c r="I26" s="204">
        <v>2863</v>
      </c>
      <c r="J26" s="204"/>
      <c r="K26" s="204">
        <v>2863</v>
      </c>
      <c r="L26" s="204">
        <f aca="true" t="shared" si="8" ref="L26:N29">C26+F26+I26</f>
        <v>15775</v>
      </c>
      <c r="M26" s="204">
        <f t="shared" si="8"/>
        <v>426</v>
      </c>
      <c r="N26" s="204">
        <f t="shared" si="8"/>
        <v>16201</v>
      </c>
    </row>
    <row r="27" spans="1:14" ht="12.75">
      <c r="A27" s="203" t="s">
        <v>305</v>
      </c>
      <c r="B27" s="203" t="s">
        <v>306</v>
      </c>
      <c r="C27" s="204"/>
      <c r="D27" s="204">
        <f>E27-C27</f>
        <v>600</v>
      </c>
      <c r="E27" s="204">
        <v>600</v>
      </c>
      <c r="F27" s="204"/>
      <c r="G27" s="204"/>
      <c r="H27" s="204"/>
      <c r="I27" s="204"/>
      <c r="J27" s="204"/>
      <c r="K27" s="204"/>
      <c r="L27" s="204">
        <f t="shared" si="8"/>
        <v>0</v>
      </c>
      <c r="M27" s="204">
        <f t="shared" si="8"/>
        <v>600</v>
      </c>
      <c r="N27" s="204">
        <f t="shared" si="8"/>
        <v>600</v>
      </c>
    </row>
    <row r="28" spans="1:14" ht="12.75">
      <c r="A28" s="203" t="s">
        <v>307</v>
      </c>
      <c r="B28" s="203" t="s">
        <v>308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>
        <f t="shared" si="8"/>
        <v>0</v>
      </c>
      <c r="M28" s="204">
        <f t="shared" si="8"/>
        <v>0</v>
      </c>
      <c r="N28" s="204">
        <f t="shared" si="8"/>
        <v>0</v>
      </c>
    </row>
    <row r="29" spans="1:14" ht="12.75">
      <c r="A29" s="203" t="s">
        <v>309</v>
      </c>
      <c r="B29" s="203" t="s">
        <v>310</v>
      </c>
      <c r="C29" s="204">
        <v>1200</v>
      </c>
      <c r="D29" s="204">
        <f>E29-C29</f>
        <v>-450</v>
      </c>
      <c r="E29" s="204">
        <v>750</v>
      </c>
      <c r="F29" s="204">
        <v>15</v>
      </c>
      <c r="G29" s="204"/>
      <c r="H29" s="204">
        <v>15</v>
      </c>
      <c r="I29" s="204">
        <v>10</v>
      </c>
      <c r="J29" s="204"/>
      <c r="K29" s="204">
        <v>10</v>
      </c>
      <c r="L29" s="204">
        <f t="shared" si="8"/>
        <v>1225</v>
      </c>
      <c r="M29" s="204">
        <f t="shared" si="8"/>
        <v>-450</v>
      </c>
      <c r="N29" s="204">
        <f t="shared" si="8"/>
        <v>775</v>
      </c>
    </row>
    <row r="30" spans="1:14" ht="12.75">
      <c r="A30" s="207" t="s">
        <v>311</v>
      </c>
      <c r="B30" s="207" t="s">
        <v>312</v>
      </c>
      <c r="C30" s="208">
        <f>SUM(C26:C29)</f>
        <v>12072</v>
      </c>
      <c r="D30" s="208">
        <f aca="true" t="shared" si="9" ref="D30:N30">SUM(D26:D29)</f>
        <v>276</v>
      </c>
      <c r="E30" s="208">
        <f t="shared" si="9"/>
        <v>12348</v>
      </c>
      <c r="F30" s="208">
        <f t="shared" si="9"/>
        <v>2055</v>
      </c>
      <c r="G30" s="208">
        <f t="shared" si="9"/>
        <v>300</v>
      </c>
      <c r="H30" s="208">
        <f t="shared" si="9"/>
        <v>2355</v>
      </c>
      <c r="I30" s="208">
        <f t="shared" si="9"/>
        <v>2873</v>
      </c>
      <c r="J30" s="208">
        <f t="shared" si="9"/>
        <v>0</v>
      </c>
      <c r="K30" s="208">
        <f t="shared" si="9"/>
        <v>2873</v>
      </c>
      <c r="L30" s="208">
        <f t="shared" si="9"/>
        <v>17000</v>
      </c>
      <c r="M30" s="208">
        <f t="shared" si="9"/>
        <v>576</v>
      </c>
      <c r="N30" s="208">
        <f t="shared" si="9"/>
        <v>17576</v>
      </c>
    </row>
    <row r="31" spans="1:14" ht="12.75">
      <c r="A31" s="207" t="s">
        <v>178</v>
      </c>
      <c r="B31" s="207" t="s">
        <v>314</v>
      </c>
      <c r="C31" s="208">
        <f>C30+C25+C22+C14+C11</f>
        <v>60444</v>
      </c>
      <c r="D31" s="208">
        <f aca="true" t="shared" si="10" ref="D31:N31">D30+D25+D22+D14+D11</f>
        <v>2024</v>
      </c>
      <c r="E31" s="208">
        <f t="shared" si="10"/>
        <v>62468</v>
      </c>
      <c r="F31" s="208">
        <f t="shared" si="10"/>
        <v>11160</v>
      </c>
      <c r="G31" s="208">
        <f t="shared" si="10"/>
        <v>0</v>
      </c>
      <c r="H31" s="208">
        <f t="shared" si="10"/>
        <v>11160</v>
      </c>
      <c r="I31" s="208">
        <f t="shared" si="10"/>
        <v>13468</v>
      </c>
      <c r="J31" s="208">
        <f t="shared" si="10"/>
        <v>0</v>
      </c>
      <c r="K31" s="208">
        <f t="shared" si="10"/>
        <v>13468</v>
      </c>
      <c r="L31" s="208">
        <f t="shared" si="10"/>
        <v>85072</v>
      </c>
      <c r="M31" s="208">
        <f t="shared" si="10"/>
        <v>2024</v>
      </c>
      <c r="N31" s="208">
        <f t="shared" si="10"/>
        <v>87096</v>
      </c>
    </row>
  </sheetData>
  <sheetProtection/>
  <mergeCells count="7">
    <mergeCell ref="H1:N1"/>
    <mergeCell ref="A3:N3"/>
    <mergeCell ref="M5:N5"/>
    <mergeCell ref="C6:E6"/>
    <mergeCell ref="F6:H6"/>
    <mergeCell ref="I6:K6"/>
    <mergeCell ref="L6:N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Madocsa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IBI</cp:lastModifiedBy>
  <cp:lastPrinted>2018-09-21T08:04:44Z</cp:lastPrinted>
  <dcterms:created xsi:type="dcterms:W3CDTF">2014-02-03T08:30:34Z</dcterms:created>
  <dcterms:modified xsi:type="dcterms:W3CDTF">2019-06-03T11:56:38Z</dcterms:modified>
  <cp:category/>
  <cp:version/>
  <cp:contentType/>
  <cp:contentStatus/>
</cp:coreProperties>
</file>